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11653\AppData\Local\rubicon\Acta Nova Client\Data\330883644\"/>
    </mc:Choice>
  </mc:AlternateContent>
  <xr:revisionPtr revIDLastSave="0" documentId="13_ncr:1_{B9CFBE84-404A-4CE4-8941-60C9F935794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onnées pour décompte final" sheetId="29" r:id="rId1"/>
    <sheet name="H1 Récapitulation des coûts" sheetId="1" r:id="rId2"/>
    <sheet name="H1 Calcul contrib. définitive" sheetId="4" r:id="rId3"/>
    <sheet name="H2 Chiffres-clés décompte final" sheetId="5" r:id="rId4"/>
    <sheet name="Paramètres" sheetId="30" r:id="rId5"/>
  </sheets>
  <definedNames>
    <definedName name="OLE_LINK2" localSheetId="3">'H2 Chiffres-clés décompte final'!#REF!</definedName>
    <definedName name="_xlnm.Print_Area" localSheetId="0">'Données pour décompte final'!$A$1:$F$18</definedName>
    <definedName name="_xlnm.Print_Area" localSheetId="2">'H1 Calcul contrib. définitive'!$A$1:$G$25</definedName>
    <definedName name="_xlnm.Print_Area" localSheetId="1">'H1 Récapitulation des coûts'!$A$1:$L$37</definedName>
    <definedName name="_xlnm.Print_Area" localSheetId="3">'H2 Chiffres-clés décompte final'!$A$1:$H$17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C17" i="4"/>
  <c r="J26" i="1"/>
  <c r="J27" i="1" s="1"/>
  <c r="J25" i="1"/>
  <c r="J24" i="1"/>
  <c r="D72" i="30"/>
  <c r="E71" i="30"/>
  <c r="J14" i="1"/>
  <c r="J13" i="1"/>
  <c r="J11" i="1"/>
  <c r="J10" i="1"/>
  <c r="J9" i="1"/>
  <c r="J23" i="1"/>
  <c r="J21" i="1"/>
  <c r="J20" i="1"/>
  <c r="J19" i="1"/>
  <c r="D71" i="30" l="1"/>
  <c r="D73" i="30" s="1"/>
  <c r="D60" i="30"/>
  <c r="L23" i="1"/>
  <c r="L24" i="1"/>
  <c r="L25" i="1"/>
  <c r="L26" i="1"/>
  <c r="L19" i="1"/>
  <c r="L20" i="1"/>
  <c r="L21" i="1"/>
  <c r="E27" i="1"/>
  <c r="G27" i="1"/>
  <c r="D27" i="1" s="1"/>
  <c r="J29" i="1"/>
  <c r="B17" i="4" s="1"/>
  <c r="L10" i="1"/>
  <c r="D34" i="30" s="1"/>
  <c r="L14" i="1"/>
  <c r="D14" i="1"/>
  <c r="L13" i="1"/>
  <c r="D13" i="1"/>
  <c r="L17" i="1"/>
  <c r="D35" i="30" s="1"/>
  <c r="D17" i="1"/>
  <c r="L16" i="1"/>
  <c r="D25" i="30" s="1"/>
  <c r="D16" i="1"/>
  <c r="D20" i="1"/>
  <c r="D24" i="1"/>
  <c r="L9" i="1"/>
  <c r="D24" i="30" s="1"/>
  <c r="D9" i="1"/>
  <c r="D10" i="1"/>
  <c r="E2" i="30"/>
  <c r="E3" i="30" s="1"/>
  <c r="C10" i="4"/>
  <c r="A17" i="4"/>
  <c r="L11" i="1"/>
  <c r="L28" i="1"/>
  <c r="D19" i="1"/>
  <c r="D25" i="1"/>
  <c r="D21" i="1"/>
  <c r="C17" i="5"/>
  <c r="F11" i="5"/>
  <c r="C11" i="5"/>
  <c r="E29" i="1"/>
  <c r="D28" i="1"/>
  <c r="D26" i="1"/>
  <c r="D23" i="1"/>
  <c r="D11" i="1"/>
  <c r="B4" i="4"/>
  <c r="B3" i="4"/>
  <c r="B2" i="4"/>
  <c r="B10" i="4"/>
  <c r="B4" i="5"/>
  <c r="B3" i="5"/>
  <c r="B2" i="5"/>
  <c r="C5" i="1"/>
  <c r="C4" i="1"/>
  <c r="C3" i="1"/>
  <c r="D10" i="4"/>
  <c r="D26" i="30" l="1"/>
  <c r="D27" i="30" s="1"/>
  <c r="D74" i="30"/>
  <c r="E75" i="30" s="1"/>
  <c r="D75" i="30" s="1"/>
  <c r="E10" i="4"/>
  <c r="F10" i="4" s="1"/>
  <c r="H11" i="5"/>
  <c r="G29" i="1"/>
  <c r="D29" i="1" s="1"/>
  <c r="D36" i="30"/>
  <c r="D37" i="30" s="1"/>
  <c r="L27" i="1"/>
  <c r="L29" i="1" s="1"/>
  <c r="A10" i="4" s="1"/>
  <c r="A15" i="4"/>
  <c r="C9" i="29"/>
  <c r="D9" i="29"/>
  <c r="F8" i="5"/>
  <c r="D8" i="4"/>
  <c r="G10" i="4" l="1"/>
  <c r="A23" i="4" s="1"/>
  <c r="D46" i="30"/>
  <c r="D53" i="30" l="1"/>
  <c r="D63" i="30" s="1"/>
  <c r="D65" i="30" s="1"/>
  <c r="B23" i="4"/>
  <c r="B17" i="5" s="1"/>
  <c r="G7" i="4"/>
  <c r="D23" i="4"/>
  <c r="A17" i="5" s="1"/>
  <c r="C23" i="4"/>
  <c r="G11" i="5" s="1"/>
  <c r="E23" i="4" l="1"/>
  <c r="E17" i="4" s="1"/>
  <c r="G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 Michel ASTRA</author>
  </authors>
  <commentList>
    <comment ref="C4" authorId="0" shapeId="0" xr:uid="{00000000-0006-0000-0000-000001000000}">
      <text>
        <r>
          <rPr>
            <sz val="10"/>
            <color indexed="81"/>
            <rFont val="Arial"/>
            <family val="2"/>
          </rPr>
          <t>Nom selon page de titre de la convention de financement</t>
        </r>
      </text>
    </comment>
    <comment ref="C5" authorId="0" shapeId="0" xr:uid="{00000000-0006-0000-0000-000002000000}">
      <text>
        <r>
          <rPr>
            <sz val="10"/>
            <color indexed="81"/>
            <rFont val="Arial"/>
            <family val="2"/>
          </rPr>
          <t>Nr. Selon chiffre 2.1 de la convention de financement</t>
        </r>
      </text>
    </comment>
    <comment ref="C6" authorId="0" shapeId="0" xr:uid="{00000000-0006-0000-0000-000003000000}">
      <text>
        <r>
          <rPr>
            <sz val="10"/>
            <color indexed="81"/>
            <rFont val="Arial"/>
            <family val="2"/>
          </rPr>
          <t>selon page de titre de la convention de financement (Nom du paquet / Nr de la partie / Nom de la partie de mesure)</t>
        </r>
      </text>
    </comment>
    <comment ref="B18" authorId="0" shapeId="0" xr:uid="{03166C2C-89F9-4BE0-8033-65C6B356EB2D}">
      <text>
        <r>
          <rPr>
            <sz val="9"/>
            <color indexed="81"/>
            <rFont val="Tahoma"/>
            <family val="2"/>
          </rPr>
          <t>Uniquement si une autorisation a été délivrée par l'OFROU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 Michel ASTRA</author>
  </authors>
  <commentList>
    <comment ref="F17" authorId="0" shapeId="0" xr:uid="{9E38E249-8E05-40B0-A50B-434BAE8D441F}">
      <text>
        <r>
          <rPr>
            <b/>
            <sz val="9"/>
            <color indexed="81"/>
            <rFont val="Tahoma"/>
            <family val="2"/>
          </rPr>
          <t>Alt Michel ASTRA: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</commentList>
</comments>
</file>

<file path=xl/sharedStrings.xml><?xml version="1.0" encoding="utf-8"?>
<sst xmlns="http://schemas.openxmlformats.org/spreadsheetml/2006/main" count="226" uniqueCount="159">
  <si>
    <t xml:space="preserve"> </t>
  </si>
  <si>
    <t>KC7</t>
  </si>
  <si>
    <t>KC6</t>
  </si>
  <si>
    <t>KC8</t>
  </si>
  <si>
    <t>X1</t>
  </si>
  <si>
    <t>%</t>
  </si>
  <si>
    <t>CHF</t>
  </si>
  <si>
    <t>X1/X2</t>
  </si>
  <si>
    <t>MM.JJJJ</t>
  </si>
  <si>
    <t>(X2)</t>
  </si>
  <si>
    <t>(X1)*</t>
  </si>
  <si>
    <t>(CHF)</t>
  </si>
  <si>
    <t>T2</t>
  </si>
  <si>
    <t>T4</t>
  </si>
  <si>
    <t>T6</t>
  </si>
  <si>
    <t>T8</t>
  </si>
  <si>
    <t>T9</t>
  </si>
  <si>
    <t>KC0</t>
  </si>
  <si>
    <t>CHF *</t>
  </si>
  <si>
    <t>2/2</t>
  </si>
  <si>
    <t>1/2</t>
  </si>
  <si>
    <t>*</t>
  </si>
  <si>
    <t>KC2</t>
  </si>
  <si>
    <t>KC4</t>
  </si>
  <si>
    <t>X3</t>
  </si>
  <si>
    <t>(KC6)</t>
  </si>
  <si>
    <t>(KC2)</t>
  </si>
  <si>
    <t>(KC4)</t>
  </si>
  <si>
    <t>(X3)*</t>
  </si>
  <si>
    <t>Generation</t>
  </si>
  <si>
    <t>Preisstand</t>
  </si>
  <si>
    <t>Projet d'agglomération :</t>
  </si>
  <si>
    <t>Identification du projet :</t>
  </si>
  <si>
    <t>Nom de la convention de financement :</t>
  </si>
  <si>
    <t>Canton :</t>
  </si>
  <si>
    <t>Données pour le décompte / rapport final</t>
  </si>
  <si>
    <t>Renchérissement</t>
  </si>
  <si>
    <r>
      <t xml:space="preserve">Renchérissement 
avant contrat
</t>
    </r>
    <r>
      <rPr>
        <sz val="10"/>
        <rFont val="Arial"/>
        <family val="2"/>
      </rPr>
      <t>(calculé par l'OFROU)</t>
    </r>
  </si>
  <si>
    <r>
      <t xml:space="preserve">
Renchérissement 
après contrat
</t>
    </r>
    <r>
      <rPr>
        <sz val="10"/>
        <rFont val="Arial"/>
        <family val="2"/>
      </rPr>
      <t xml:space="preserve">(calculé par l'OFROU)
</t>
    </r>
  </si>
  <si>
    <t>Contribution maximale
de la Confédération</t>
  </si>
  <si>
    <t>Coûts d'investissement 
maximums</t>
  </si>
  <si>
    <t xml:space="preserve">selon convention
de financement </t>
  </si>
  <si>
    <t>(chiffre 3.1, alinéa 1 convention de financement)</t>
  </si>
  <si>
    <r>
      <t xml:space="preserve">Taux de contribution 
maximum 
</t>
    </r>
    <r>
      <rPr>
        <sz val="10"/>
        <rFont val="Arial"/>
        <family val="2"/>
      </rPr>
      <t>selon 
convention de 
financement 
(chiffre 1.3, alinéa 1)</t>
    </r>
  </si>
  <si>
    <t>Date de 
mise en service</t>
  </si>
  <si>
    <t>mm.aaaa</t>
  </si>
  <si>
    <t>1ère génération</t>
  </si>
  <si>
    <t>2ème génération</t>
  </si>
  <si>
    <t>3ème génération</t>
  </si>
  <si>
    <t>Lieu / Date :</t>
  </si>
  <si>
    <t>Prénom / Nom :</t>
  </si>
  <si>
    <t>OFROU</t>
  </si>
  <si>
    <t>Canton</t>
  </si>
  <si>
    <t xml:space="preserve">*  est demandé par le canton à l'OFROU  </t>
  </si>
  <si>
    <t>Récapitulation des coûts</t>
  </si>
  <si>
    <t>Coûts effectifs</t>
  </si>
  <si>
    <t>Total des coûts</t>
  </si>
  <si>
    <t>Coûts non imputables</t>
  </si>
  <si>
    <t>Coûts imputables</t>
  </si>
  <si>
    <t>TVA %</t>
  </si>
  <si>
    <t>TVA CHF</t>
  </si>
  <si>
    <r>
      <t xml:space="preserve">Total CHF
</t>
    </r>
    <r>
      <rPr>
        <sz val="8"/>
        <rFont val="Arial"/>
        <family val="2"/>
      </rPr>
      <t>renchérissement et TVA inclus</t>
    </r>
  </si>
  <si>
    <t>Positions</t>
  </si>
  <si>
    <t>I.    Propre prestation</t>
  </si>
  <si>
    <t>II.   Acquisition (terrain)</t>
  </si>
  <si>
    <t>V.   Travaux de construction et travaux annexes</t>
  </si>
  <si>
    <t>VI.  Etablissement projet et direction des travaux</t>
  </si>
  <si>
    <t xml:space="preserve">      Période comptable jusqu'au 31 décembre 2010</t>
  </si>
  <si>
    <t>Total intermédiaire (I. à VI.)</t>
  </si>
  <si>
    <t>Recettes (produits)</t>
  </si>
  <si>
    <t>Total</t>
  </si>
  <si>
    <r>
      <t xml:space="preserve">Total CHF
</t>
    </r>
    <r>
      <rPr>
        <sz val="8"/>
        <rFont val="Arial"/>
        <family val="2"/>
      </rPr>
      <t>renchérissement
et TVA inclus</t>
    </r>
  </si>
  <si>
    <r>
      <t xml:space="preserve">Net CHF
</t>
    </r>
    <r>
      <rPr>
        <sz val="8"/>
        <rFont val="Arial"/>
        <family val="2"/>
      </rPr>
      <t>renchérissement inclus, sans TVA</t>
    </r>
  </si>
  <si>
    <t xml:space="preserve">      Période comptable du 1er janvier 2011 au 31 déc. 2017</t>
  </si>
  <si>
    <t xml:space="preserve">           = champs à compléter</t>
  </si>
  <si>
    <t>effectif</t>
  </si>
  <si>
    <t xml:space="preserve">Taux de contribution 
maximum 
selon 
convention de 
financement </t>
  </si>
  <si>
    <t>Coûts d'investissements 
maximums théoriques
avec renchérissement
sans TVA</t>
  </si>
  <si>
    <t>Contribution maximale 
de la Confédération
avec renchérissement
sans TVA</t>
  </si>
  <si>
    <t>Coûts d'investissements 
maximums selon conv. de financement</t>
  </si>
  <si>
    <t>Report des
coûts effectifs
renchérissement inclus,
hors TVA</t>
  </si>
  <si>
    <t>Prix avril 2016; sans renchériss. et sans TVA</t>
  </si>
  <si>
    <t>Prix oct. 2005; sans renchériss. et sans TVA</t>
  </si>
  <si>
    <t>Facteur</t>
  </si>
  <si>
    <t xml:space="preserve">Contribution maximale
de la Confédération
selon conv. de financ. </t>
  </si>
  <si>
    <t>Report de la
TVA</t>
  </si>
  <si>
    <r>
      <t xml:space="preserve">Renchérissement 
avant contrat
</t>
    </r>
    <r>
      <rPr>
        <sz val="8"/>
        <rFont val="Arial"/>
        <family val="2"/>
      </rPr>
      <t>(calculé par l'OFROU)</t>
    </r>
  </si>
  <si>
    <r>
      <t xml:space="preserve">Renchérissement 
après contrat
</t>
    </r>
    <r>
      <rPr>
        <sz val="8"/>
        <rFont val="Arial"/>
        <family val="2"/>
      </rPr>
      <t>(calculé par l'OFROU)</t>
    </r>
  </si>
  <si>
    <r>
      <t>Renchérissement</t>
    </r>
    <r>
      <rPr>
        <sz val="11"/>
        <rFont val="Arial"/>
        <family val="2"/>
      </rPr>
      <t>**</t>
    </r>
  </si>
  <si>
    <t xml:space="preserve">Contribution de la Confédération 
selon décompte,
renchérissement et TVA inclus
</t>
  </si>
  <si>
    <t>Contribution versée à ce jour par la Confédération</t>
  </si>
  <si>
    <t>Solde de contribution 
à verser par la Confédération selon décompte final</t>
  </si>
  <si>
    <t>Contributions effectives</t>
  </si>
  <si>
    <t>TVA</t>
  </si>
  <si>
    <t>Renchérissement
avant contrat</t>
  </si>
  <si>
    <t>Renchérissement
après contrat</t>
  </si>
  <si>
    <r>
      <t xml:space="preserve">Contribution de la Confédération 
selon décompte
</t>
    </r>
    <r>
      <rPr>
        <sz val="8"/>
        <rFont val="Arial"/>
        <family val="2"/>
      </rPr>
      <t>rench. et TVA inclus</t>
    </r>
  </si>
  <si>
    <r>
      <t xml:space="preserve">Contribution
</t>
    </r>
    <r>
      <rPr>
        <sz val="8"/>
        <rFont val="Arial"/>
        <family val="2"/>
      </rPr>
      <t>sans renchérissement 
et sans TVA</t>
    </r>
    <r>
      <rPr>
        <sz val="10"/>
        <rFont val="Arial"/>
        <family val="2"/>
      </rPr>
      <t xml:space="preserve">
</t>
    </r>
  </si>
  <si>
    <r>
      <rPr>
        <b/>
        <u/>
        <sz val="9"/>
        <rFont val="Arial"/>
        <family val="2"/>
      </rPr>
      <t>Legende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CF = convention de financement
*  Montants reportés automatiquement des tableaux précédents.
** La valeur, 100% de la contribution fédérale selon CF, fait l'objet d'une demande à l'OFROU par le canton.</t>
    </r>
  </si>
  <si>
    <t xml:space="preserve">             = champs à compléter</t>
  </si>
  <si>
    <t>Calcul de la contribution définitive</t>
  </si>
  <si>
    <t>Canton:</t>
  </si>
  <si>
    <t>Contrôle des délais (partie A)</t>
  </si>
  <si>
    <t>Contrôle des coûts (partie C)</t>
  </si>
  <si>
    <r>
      <t xml:space="preserve">
Renchérissement
après contrat
</t>
    </r>
    <r>
      <rPr>
        <sz val="10"/>
        <rFont val="Arial Narrow"/>
        <family val="2"/>
      </rPr>
      <t>(effectif)</t>
    </r>
  </si>
  <si>
    <r>
      <t xml:space="preserve">
TVA
</t>
    </r>
    <r>
      <rPr>
        <sz val="10"/>
        <rFont val="Arial Narrow"/>
        <family val="2"/>
      </rPr>
      <t>(effective)</t>
    </r>
  </si>
  <si>
    <r>
      <t xml:space="preserve">
Recettes effectivement réalisées </t>
    </r>
    <r>
      <rPr>
        <sz val="10"/>
        <rFont val="Arial Narrow"/>
        <family val="2"/>
      </rPr>
      <t>(renchérissement
et TVA y compris)</t>
    </r>
  </si>
  <si>
    <t>Coûts d’investissements maximums; (selon chiffre 3.1, alinéa 1 convention de financement)</t>
  </si>
  <si>
    <r>
      <t xml:space="preserve">Autorisation 
de construire
</t>
    </r>
    <r>
      <rPr>
        <sz val="10"/>
        <rFont val="Arial Narrow"/>
        <family val="2"/>
      </rPr>
      <t>(effective)</t>
    </r>
  </si>
  <si>
    <r>
      <t xml:space="preserve">Début 
des travaux 
</t>
    </r>
    <r>
      <rPr>
        <sz val="10"/>
        <rFont val="Arial Narrow"/>
        <family val="2"/>
      </rPr>
      <t>(effectif)</t>
    </r>
  </si>
  <si>
    <r>
      <t xml:space="preserve">Mise 
en service
</t>
    </r>
    <r>
      <rPr>
        <sz val="10"/>
        <rFont val="Arial Narrow"/>
        <family val="2"/>
      </rPr>
      <t>(effective)</t>
    </r>
  </si>
  <si>
    <r>
      <t xml:space="preserve">Fin 
du projet
</t>
    </r>
    <r>
      <rPr>
        <sz val="10"/>
        <rFont val="Arial Narrow"/>
        <family val="2"/>
      </rPr>
      <t>(effective)</t>
    </r>
  </si>
  <si>
    <t>Avancement 
des travaux 
en %</t>
  </si>
  <si>
    <r>
      <t xml:space="preserve">Renchérissement
avant contrat
</t>
    </r>
    <r>
      <rPr>
        <sz val="10"/>
        <rFont val="Arial Narrow"/>
        <family val="2"/>
      </rPr>
      <t>(effectif)</t>
    </r>
  </si>
  <si>
    <r>
      <t xml:space="preserve">Total coûts
effectifs imputables
</t>
    </r>
    <r>
      <rPr>
        <sz val="10"/>
        <rFont val="Arial Narrow"/>
        <family val="2"/>
      </rPr>
      <t>(renchérissement
et TVA y compris)</t>
    </r>
  </si>
  <si>
    <t>La Confédération participe à hauteur du pourcentage fixé, jusqu'à concurrence du montant maximal accordé.
En cas de coûts inférieurs (X1/X2&lt;1), la Confédération participe à hauteur du pourcentage fixé uniquement pour les coûts effectifs imputables (X1), pour la TVA (KC6) et pour le renchérissement.
Le canton veille à la transparence et à la vérifiabilité des coûts. Il met à disposition, sur demande des autorités fédérales compétentes, également après l'établisssement du décompte final, les documents exigés et fournit les informations nécessaires.</t>
  </si>
  <si>
    <t xml:space="preserve">Demande à envoyer à : </t>
  </si>
  <si>
    <t>4ème génération</t>
  </si>
  <si>
    <t>Prix oct. 2020; sans renchériss. et sans TVA</t>
  </si>
  <si>
    <t xml:space="preserve">      Travaux techniques (établ. projet et direction travaux)</t>
  </si>
  <si>
    <t xml:space="preserve">      Travaux de construction et travaux annexes</t>
  </si>
  <si>
    <t xml:space="preserve">      Période comptable du 1er janvier 2018 au 31 déc. 2023</t>
  </si>
  <si>
    <t xml:space="preserve">      Période comptable à partir du 1er janvier 2024</t>
  </si>
  <si>
    <t xml:space="preserve">      Période comptable 1er janvier 2018 au 31 déc. 2023</t>
  </si>
  <si>
    <t>III.  Livraison de plantes</t>
  </si>
  <si>
    <t xml:space="preserve">      Période comptable 1er janvier 2011 au 31 déc. 2023</t>
  </si>
  <si>
    <t>Etablissement de projet et direction des travaux</t>
  </si>
  <si>
    <r>
      <rPr>
        <b/>
        <sz val="10"/>
        <rFont val="Arial"/>
        <family val="2"/>
      </rPr>
      <t>I.</t>
    </r>
    <r>
      <rPr>
        <sz val="10"/>
        <rFont val="Arial"/>
        <family val="2"/>
      </rPr>
      <t xml:space="preserve"> Propre prestation / Travaux techniques (établissement du projet et direction des travaux)</t>
    </r>
  </si>
  <si>
    <t>Travaux de construction et travaux annexes</t>
  </si>
  <si>
    <r>
      <rPr>
        <b/>
        <sz val="10"/>
        <rFont val="Arial"/>
        <family val="2"/>
      </rPr>
      <t xml:space="preserve">I. </t>
    </r>
    <r>
      <rPr>
        <sz val="10"/>
        <rFont val="Arial"/>
        <family val="2"/>
      </rPr>
      <t>Propre prestation / Travaux de construction et travaux annexes</t>
    </r>
  </si>
  <si>
    <r>
      <rPr>
        <b/>
        <sz val="10"/>
        <rFont val="Arial"/>
        <family val="2"/>
      </rPr>
      <t>IV.</t>
    </r>
    <r>
      <rPr>
        <sz val="10"/>
        <rFont val="Arial"/>
        <family val="2"/>
      </rPr>
      <t xml:space="preserve"> Travaux de construction et travaux annexes avec autres taux de TVA</t>
    </r>
  </si>
  <si>
    <r>
      <rPr>
        <b/>
        <sz val="10"/>
        <rFont val="Arial"/>
        <family val="2"/>
      </rPr>
      <t>V.</t>
    </r>
    <r>
      <rPr>
        <sz val="10"/>
        <rFont val="Arial"/>
        <family val="2"/>
      </rPr>
      <t xml:space="preserve"> Travaux de construction et travaux annexes</t>
    </r>
  </si>
  <si>
    <t>Calcul</t>
  </si>
  <si>
    <t>Date signature de la convention de financement</t>
  </si>
  <si>
    <r>
      <rPr>
        <b/>
        <sz val="10"/>
        <rFont val="Arial"/>
        <family val="2"/>
      </rPr>
      <t>IV.</t>
    </r>
    <r>
      <rPr>
        <sz val="10"/>
        <rFont val="Arial"/>
        <family val="2"/>
      </rPr>
      <t xml:space="preserve"> Etablissement de projet et direction des travaux avec autres taux de TVA</t>
    </r>
  </si>
  <si>
    <r>
      <rPr>
        <b/>
        <sz val="10"/>
        <rFont val="Arial"/>
        <family val="2"/>
      </rPr>
      <t>VI.</t>
    </r>
    <r>
      <rPr>
        <sz val="10"/>
        <rFont val="Arial"/>
        <family val="2"/>
      </rPr>
      <t xml:space="preserve"> Etablissement de projet et direction des travaux</t>
    </r>
  </si>
  <si>
    <r>
      <rPr>
        <b/>
        <sz val="10"/>
        <color rgb="FFFF0000"/>
        <rFont val="Arial"/>
        <family val="2"/>
      </rPr>
      <t>B</t>
    </r>
    <r>
      <rPr>
        <b/>
        <sz val="10"/>
        <rFont val="Arial"/>
        <family val="2"/>
      </rPr>
      <t xml:space="preserve">   Total Travaux de construction et travaux annexes</t>
    </r>
  </si>
  <si>
    <r>
      <rPr>
        <b/>
        <sz val="10"/>
        <color rgb="FFFF0000"/>
        <rFont val="Arial"/>
        <family val="2"/>
      </rPr>
      <t xml:space="preserve">A  </t>
    </r>
    <r>
      <rPr>
        <b/>
        <sz val="10"/>
        <rFont val="Arial"/>
        <family val="2"/>
      </rPr>
      <t xml:space="preserve"> Total Etablissement de projet et direction des travaux</t>
    </r>
  </si>
  <si>
    <t>A / B</t>
  </si>
  <si>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 xml:space="preserve">   Calcul Rapport entre Etude et travaux (y c recettes)</t>
    </r>
  </si>
  <si>
    <r>
      <rPr>
        <b/>
        <sz val="10"/>
        <color rgb="FFFF0000"/>
        <rFont val="Arial"/>
        <family val="2"/>
      </rPr>
      <t xml:space="preserve">D  </t>
    </r>
    <r>
      <rPr>
        <b/>
        <sz val="10"/>
        <rFont val="Arial"/>
        <family val="2"/>
      </rPr>
      <t xml:space="preserve"> Rapportl entre Etude et travaux</t>
    </r>
  </si>
  <si>
    <t>Date de 
signature de la convention de financement</t>
  </si>
  <si>
    <t>Date signature des directives de l'OFROU Version 14</t>
  </si>
  <si>
    <t>Rapport entre les dates de signatures C60 et C61</t>
  </si>
  <si>
    <t>Date autorisation de travaux anticipés</t>
  </si>
  <si>
    <t>Données H1</t>
  </si>
  <si>
    <t>Données décompte final</t>
  </si>
  <si>
    <r>
      <t xml:space="preserve">Rapport entre les dates de signatures C71 et C72 </t>
    </r>
    <r>
      <rPr>
        <sz val="10"/>
        <rFont val="Arial"/>
        <family val="2"/>
      </rPr>
      <t>intermédiaire</t>
    </r>
  </si>
  <si>
    <t>Rapport entre dates autor./signatureCF pour comparatif cellule H2 "Date début travaux"</t>
  </si>
  <si>
    <t>IV.   Travaux de construction et travaux annexes avec autres taux de TVA</t>
  </si>
  <si>
    <t>COUTS IMPUTABLES : Les frais d'honoraires pour l'étude de projet et la direction des travaux (y compris les prestations propres) sont trop élevés. Veuillez les adapter conformément au chiffre 7 des directives de l'OFROU.</t>
  </si>
  <si>
    <t>Contrôle des délais (partie A)
Contrôle des coûts (partie C)</t>
  </si>
  <si>
    <t>(Date : MM.AAAA)</t>
  </si>
  <si>
    <t>MM.AAAA</t>
  </si>
  <si>
    <r>
      <t xml:space="preserve">Date de 
l'autorisation de mise en chantier anticipée délivrée par l'OFROU
</t>
    </r>
    <r>
      <rPr>
        <sz val="10"/>
        <rFont val="Arial"/>
        <family val="2"/>
      </rPr>
      <t>(Si elle a délivrée)</t>
    </r>
  </si>
  <si>
    <t>Définitif arrondi au 1er du mois</t>
  </si>
  <si>
    <t>Données pour contrôle début des travaux avant autorisation ou CF</t>
  </si>
  <si>
    <t>(par 5%)</t>
  </si>
  <si>
    <t>Version 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</si>
</sst>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%"/>
    <numFmt numFmtId="167" formatCode="#,##0.000"/>
    <numFmt numFmtId="168" formatCode="mm/yyyy"/>
    <numFmt numFmtId="169" formatCode="_ * #,##0.000_ ;_ * \-#,##0.000_ ;_ * &quot;-&quot;??_ ;_ @_ "/>
    <numFmt numFmtId="170" formatCode="dd"/>
  </numFmts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i/>
      <sz val="10"/>
      <name val="Arial"/>
      <family val="2"/>
    </font>
    <font>
      <b/>
      <u/>
      <sz val="9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color indexed="8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12"/>
      <color rgb="FFFF0000"/>
      <name val="Arial 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9.5"/>
      <color rgb="FFFF0000"/>
      <name val="Arial"/>
      <family val="2"/>
    </font>
    <font>
      <b/>
      <sz val="10"/>
      <color rgb="FF00B05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</borders>
  <cellStyleXfs count="24">
    <xf numFmtId="0" fontId="0" fillId="0" borderId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8" fillId="0" borderId="0"/>
    <xf numFmtId="0" fontId="36" fillId="0" borderId="0" applyNumberFormat="0" applyFill="0" applyBorder="0" applyAlignment="0" applyProtection="0"/>
  </cellStyleXfs>
  <cellXfs count="43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6" xfId="0" applyNumberFormat="1" applyFont="1" applyFill="1" applyBorder="1" applyAlignment="1" applyProtection="1">
      <alignment horizontal="right" vertical="center" wrapText="1" indent="1"/>
    </xf>
    <xf numFmtId="3" fontId="7" fillId="0" borderId="7" xfId="0" applyNumberFormat="1" applyFont="1" applyFill="1" applyBorder="1" applyAlignment="1" applyProtection="1">
      <alignment horizontal="right" vertical="center" wrapText="1" indent="1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3" fontId="7" fillId="0" borderId="10" xfId="0" applyNumberFormat="1" applyFont="1" applyFill="1" applyBorder="1" applyAlignment="1" applyProtection="1">
      <alignment horizontal="right" vertical="center" wrapText="1" indent="1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166" fontId="6" fillId="0" borderId="13" xfId="0" applyNumberFormat="1" applyFont="1" applyFill="1" applyBorder="1" applyAlignment="1" applyProtection="1">
      <alignment horizontal="center" vertical="center" wrapText="1"/>
    </xf>
    <xf numFmtId="2" fontId="11" fillId="0" borderId="15" xfId="11" applyNumberFormat="1" applyFont="1" applyFill="1" applyBorder="1" applyAlignment="1" applyProtection="1">
      <alignment horizontal="center" vertical="center" wrapText="1"/>
    </xf>
    <xf numFmtId="3" fontId="7" fillId="0" borderId="16" xfId="1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167" fontId="7" fillId="0" borderId="0" xfId="11" applyNumberFormat="1" applyFont="1" applyFill="1" applyBorder="1" applyAlignment="1" applyProtection="1">
      <alignment horizontal="center" vertical="center"/>
    </xf>
    <xf numFmtId="3" fontId="7" fillId="0" borderId="0" xfId="11" applyNumberFormat="1" applyFont="1" applyFill="1" applyBorder="1" applyAlignment="1" applyProtection="1">
      <alignment horizontal="center" vertical="center"/>
    </xf>
    <xf numFmtId="3" fontId="7" fillId="0" borderId="0" xfId="11" applyNumberFormat="1" applyFont="1" applyFill="1" applyBorder="1" applyAlignment="1" applyProtection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/>
    <xf numFmtId="3" fontId="15" fillId="0" borderId="0" xfId="11" applyNumberFormat="1" applyFont="1" applyFill="1" applyBorder="1" applyAlignment="1" applyProtection="1">
      <alignment horizontal="center" vertical="center"/>
    </xf>
    <xf numFmtId="2" fontId="11" fillId="0" borderId="22" xfId="11" applyNumberFormat="1" applyFont="1" applyFill="1" applyBorder="1" applyAlignment="1" applyProtection="1">
      <alignment horizontal="center" vertical="center" wrapText="1"/>
    </xf>
    <xf numFmtId="2" fontId="11" fillId="0" borderId="23" xfId="11" applyNumberFormat="1" applyFont="1" applyFill="1" applyBorder="1" applyAlignment="1" applyProtection="1">
      <alignment horizontal="center" vertical="center" wrapText="1"/>
    </xf>
    <xf numFmtId="3" fontId="7" fillId="0" borderId="16" xfId="11" applyNumberFormat="1" applyFont="1" applyFill="1" applyBorder="1" applyAlignment="1" applyProtection="1">
      <alignment horizontal="center" vertical="center"/>
    </xf>
    <xf numFmtId="3" fontId="15" fillId="0" borderId="24" xfId="11" applyNumberFormat="1" applyFont="1" applyFill="1" applyBorder="1" applyAlignment="1" applyProtection="1">
      <alignment horizontal="center" vertical="center"/>
    </xf>
    <xf numFmtId="0" fontId="31" fillId="0" borderId="25" xfId="0" applyFont="1" applyFill="1" applyBorder="1" applyProtection="1"/>
    <xf numFmtId="2" fontId="11" fillId="6" borderId="15" xfId="11" applyNumberFormat="1" applyFont="1" applyFill="1" applyBorder="1" applyAlignment="1" applyProtection="1">
      <alignment horizontal="center" vertical="center" wrapText="1"/>
    </xf>
    <xf numFmtId="3" fontId="7" fillId="6" borderId="26" xfId="11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/>
    </xf>
    <xf numFmtId="3" fontId="6" fillId="0" borderId="27" xfId="0" applyNumberFormat="1" applyFont="1" applyFill="1" applyBorder="1" applyAlignment="1" applyProtection="1">
      <alignment horizontal="right" vertical="center" wrapText="1" indent="1"/>
    </xf>
    <xf numFmtId="3" fontId="6" fillId="0" borderId="28" xfId="0" applyNumberFormat="1" applyFont="1" applyFill="1" applyBorder="1" applyAlignment="1" applyProtection="1">
      <alignment horizontal="right" vertical="center" wrapText="1" indent="1"/>
    </xf>
    <xf numFmtId="3" fontId="7" fillId="0" borderId="29" xfId="0" applyNumberFormat="1" applyFont="1" applyFill="1" applyBorder="1" applyAlignment="1" applyProtection="1">
      <alignment horizontal="right" vertical="center" wrapText="1" indent="1"/>
    </xf>
    <xf numFmtId="3" fontId="7" fillId="0" borderId="33" xfId="11" applyNumberFormat="1" applyFont="1" applyFill="1" applyBorder="1" applyAlignment="1" applyProtection="1">
      <alignment horizontal="center" vertical="center" wrapText="1"/>
    </xf>
    <xf numFmtId="2" fontId="11" fillId="6" borderId="22" xfId="11" applyNumberFormat="1" applyFont="1" applyFill="1" applyBorder="1" applyAlignment="1" applyProtection="1">
      <alignment horizontal="center" vertical="center" wrapText="1"/>
    </xf>
    <xf numFmtId="3" fontId="7" fillId="6" borderId="33" xfId="11" applyNumberFormat="1" applyFont="1" applyFill="1" applyBorder="1" applyAlignment="1" applyProtection="1">
      <alignment horizontal="center" vertical="center" wrapText="1"/>
    </xf>
    <xf numFmtId="3" fontId="7" fillId="7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3" fontId="5" fillId="0" borderId="0" xfId="11" applyNumberFormat="1" applyFont="1" applyFill="1" applyBorder="1" applyAlignment="1" applyProtection="1">
      <alignment vertical="top" wrapText="1"/>
    </xf>
    <xf numFmtId="0" fontId="7" fillId="3" borderId="36" xfId="11" quotePrefix="1" applyFont="1" applyFill="1" applyBorder="1" applyAlignment="1" applyProtection="1">
      <alignment horizontal="center" vertical="center" wrapText="1"/>
    </xf>
    <xf numFmtId="167" fontId="7" fillId="0" borderId="24" xfId="11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/>
    <xf numFmtId="0" fontId="0" fillId="0" borderId="0" xfId="0" applyNumberFormat="1" applyAlignment="1" applyProtection="1">
      <alignment vertical="top" wrapText="1"/>
    </xf>
    <xf numFmtId="0" fontId="17" fillId="0" borderId="0" xfId="18" applyNumberFormat="1" applyFont="1" applyFill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32" fillId="0" borderId="0" xfId="0" applyNumberFormat="1" applyFont="1" applyAlignment="1" applyProtection="1">
      <alignment horizontal="left" vertical="center" wrapText="1"/>
    </xf>
    <xf numFmtId="0" fontId="17" fillId="0" borderId="0" xfId="0" applyNumberFormat="1" applyFont="1" applyAlignment="1" applyProtection="1">
      <alignment vertical="center" wrapText="1" readingOrder="1"/>
    </xf>
    <xf numFmtId="0" fontId="0" fillId="0" borderId="0" xfId="0" applyNumberFormat="1" applyAlignment="1" applyProtection="1">
      <alignment vertical="center"/>
    </xf>
    <xf numFmtId="0" fontId="19" fillId="0" borderId="37" xfId="0" applyNumberFormat="1" applyFont="1" applyFill="1" applyBorder="1" applyAlignment="1" applyProtection="1">
      <alignment horizontal="center" vertical="top" wrapText="1"/>
    </xf>
    <xf numFmtId="0" fontId="19" fillId="0" borderId="38" xfId="18" applyNumberFormat="1" applyFont="1" applyFill="1" applyBorder="1" applyAlignment="1" applyProtection="1">
      <alignment horizontal="center" vertical="top" wrapText="1"/>
    </xf>
    <xf numFmtId="0" fontId="19" fillId="0" borderId="39" xfId="0" applyNumberFormat="1" applyFont="1" applyFill="1" applyBorder="1" applyAlignment="1" applyProtection="1">
      <alignment horizontal="center" vertical="top" wrapText="1"/>
    </xf>
    <xf numFmtId="0" fontId="19" fillId="0" borderId="40" xfId="0" applyNumberFormat="1" applyFont="1" applyFill="1" applyBorder="1" applyAlignment="1" applyProtection="1">
      <alignment horizontal="center" vertical="top" wrapText="1"/>
    </xf>
    <xf numFmtId="0" fontId="19" fillId="0" borderId="41" xfId="18" applyNumberFormat="1" applyFont="1" applyFill="1" applyBorder="1" applyAlignment="1" applyProtection="1">
      <alignment horizontal="center" vertical="top" wrapText="1"/>
    </xf>
    <xf numFmtId="0" fontId="19" fillId="0" borderId="43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Alignment="1" applyProtection="1">
      <alignment vertical="top" wrapText="1"/>
    </xf>
    <xf numFmtId="0" fontId="0" fillId="0" borderId="0" xfId="0" applyBorder="1" applyAlignment="1" applyProtection="1">
      <alignment horizontal="right" vertical="top"/>
    </xf>
    <xf numFmtId="0" fontId="22" fillId="0" borderId="0" xfId="0" applyNumberFormat="1" applyFont="1" applyFill="1" applyAlignment="1" applyProtection="1">
      <alignment horizontal="left" vertical="center"/>
    </xf>
    <xf numFmtId="3" fontId="0" fillId="0" borderId="0" xfId="0" applyNumberForma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28" fillId="0" borderId="0" xfId="0" applyFont="1" applyProtection="1"/>
    <xf numFmtId="0" fontId="33" fillId="0" borderId="0" xfId="0" applyFont="1" applyFill="1" applyAlignment="1" applyProtection="1">
      <alignment vertical="top" wrapText="1"/>
    </xf>
    <xf numFmtId="0" fontId="33" fillId="0" borderId="0" xfId="0" applyFont="1" applyFill="1" applyAlignment="1" applyProtection="1">
      <alignment vertical="center" wrapText="1"/>
    </xf>
    <xf numFmtId="0" fontId="28" fillId="0" borderId="0" xfId="0" applyFont="1" applyFill="1" applyProtection="1"/>
    <xf numFmtId="0" fontId="29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 wrapText="1"/>
    </xf>
    <xf numFmtId="0" fontId="29" fillId="0" borderId="44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 applyProtection="1">
      <alignment horizontal="center" vertical="center" wrapText="1"/>
    </xf>
    <xf numFmtId="0" fontId="27" fillId="0" borderId="0" xfId="0" applyFont="1" applyFill="1" applyProtection="1"/>
    <xf numFmtId="0" fontId="27" fillId="0" borderId="0" xfId="0" applyFont="1" applyFill="1" applyAlignment="1" applyProtection="1"/>
    <xf numFmtId="0" fontId="27" fillId="0" borderId="0" xfId="0" applyFont="1" applyProtection="1"/>
    <xf numFmtId="0" fontId="22" fillId="0" borderId="0" xfId="0" applyNumberFormat="1" applyFont="1" applyFill="1" applyBorder="1" applyAlignment="1" applyProtection="1">
      <alignment horizontal="left" vertical="top"/>
    </xf>
    <xf numFmtId="168" fontId="20" fillId="0" borderId="46" xfId="0" applyNumberFormat="1" applyFont="1" applyFill="1" applyBorder="1" applyAlignment="1" applyProtection="1">
      <alignment horizontal="center" vertical="center" wrapText="1"/>
    </xf>
    <xf numFmtId="3" fontId="20" fillId="0" borderId="47" xfId="1" applyNumberFormat="1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 wrapText="1"/>
    </xf>
    <xf numFmtId="2" fontId="34" fillId="0" borderId="0" xfId="0" applyNumberFormat="1" applyFont="1" applyFill="1" applyAlignment="1" applyProtection="1">
      <alignment vertical="center"/>
    </xf>
    <xf numFmtId="2" fontId="34" fillId="0" borderId="0" xfId="0" applyNumberFormat="1" applyFont="1" applyBorder="1" applyAlignment="1" applyProtection="1">
      <alignment vertical="center" wrapText="1"/>
    </xf>
    <xf numFmtId="168" fontId="7" fillId="0" borderId="16" xfId="12" applyNumberFormat="1" applyFont="1" applyFill="1" applyBorder="1" applyAlignment="1" applyProtection="1">
      <alignment horizontal="center" vertical="center" wrapText="1"/>
    </xf>
    <xf numFmtId="3" fontId="7" fillId="2" borderId="16" xfId="12" applyNumberFormat="1" applyFont="1" applyFill="1" applyBorder="1" applyAlignment="1" applyProtection="1">
      <alignment horizontal="center" vertical="center" wrapText="1"/>
    </xf>
    <xf numFmtId="3" fontId="7" fillId="0" borderId="33" xfId="12" applyNumberFormat="1" applyFont="1" applyFill="1" applyBorder="1" applyAlignment="1" applyProtection="1">
      <alignment horizontal="center" vertical="center" wrapText="1"/>
    </xf>
    <xf numFmtId="3" fontId="7" fillId="0" borderId="16" xfId="12" applyNumberFormat="1" applyFont="1" applyFill="1" applyBorder="1" applyAlignment="1" applyProtection="1">
      <alignment horizontal="center" vertical="center" wrapText="1"/>
    </xf>
    <xf numFmtId="168" fontId="20" fillId="9" borderId="46" xfId="0" applyNumberFormat="1" applyFont="1" applyFill="1" applyBorder="1" applyAlignment="1" applyProtection="1">
      <alignment horizontal="center" vertical="center" wrapText="1"/>
      <protection locked="0"/>
    </xf>
    <xf numFmtId="9" fontId="20" fillId="9" borderId="48" xfId="18" applyNumberFormat="1" applyFont="1" applyFill="1" applyBorder="1" applyAlignment="1" applyProtection="1">
      <alignment horizontal="center" vertical="center" wrapText="1"/>
      <protection locked="0"/>
    </xf>
    <xf numFmtId="2" fontId="11" fillId="0" borderId="49" xfId="1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Protection="1"/>
    <xf numFmtId="0" fontId="0" fillId="0" borderId="1" xfId="0" applyBorder="1" applyProtection="1"/>
    <xf numFmtId="0" fontId="10" fillId="0" borderId="1" xfId="0" applyFont="1" applyBorder="1" applyProtection="1"/>
    <xf numFmtId="0" fontId="13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29" fillId="0" borderId="1" xfId="0" applyFont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right" vertical="top"/>
    </xf>
    <xf numFmtId="14" fontId="11" fillId="0" borderId="1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Alignment="1" applyProtection="1">
      <alignment horizontal="left"/>
    </xf>
    <xf numFmtId="0" fontId="0" fillId="0" borderId="0" xfId="0" applyAlignment="1" applyProtection="1">
      <alignment horizontal="right" vertical="top"/>
    </xf>
    <xf numFmtId="2" fontId="7" fillId="0" borderId="49" xfId="12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left" vertical="center"/>
    </xf>
    <xf numFmtId="3" fontId="29" fillId="0" borderId="52" xfId="0" applyNumberFormat="1" applyFont="1" applyFill="1" applyBorder="1" applyAlignment="1" applyProtection="1">
      <alignment horizontal="center" vertical="center"/>
    </xf>
    <xf numFmtId="3" fontId="29" fillId="0" borderId="5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vertical="top"/>
    </xf>
    <xf numFmtId="0" fontId="7" fillId="0" borderId="1" xfId="0" applyFont="1" applyBorder="1" applyAlignment="1" applyProtection="1">
      <alignment vertical="top"/>
    </xf>
    <xf numFmtId="0" fontId="7" fillId="0" borderId="29" xfId="0" applyFont="1" applyFill="1" applyBorder="1" applyAlignment="1" applyProtection="1">
      <alignment vertical="center"/>
    </xf>
    <xf numFmtId="4" fontId="7" fillId="4" borderId="29" xfId="0" applyNumberFormat="1" applyFont="1" applyFill="1" applyBorder="1" applyAlignment="1" applyProtection="1">
      <alignment horizontal="right" vertical="center"/>
    </xf>
    <xf numFmtId="3" fontId="6" fillId="0" borderId="35" xfId="1" applyNumberFormat="1" applyFont="1" applyFill="1" applyBorder="1" applyAlignment="1" applyProtection="1">
      <alignment horizontal="right" vertical="center" wrapText="1" indent="1"/>
    </xf>
    <xf numFmtId="3" fontId="7" fillId="4" borderId="54" xfId="0" applyNumberFormat="1" applyFont="1" applyFill="1" applyBorder="1" applyAlignment="1" applyProtection="1">
      <alignment horizontal="right" vertical="center"/>
    </xf>
    <xf numFmtId="3" fontId="7" fillId="4" borderId="54" xfId="0" applyNumberFormat="1" applyFont="1" applyFill="1" applyBorder="1" applyAlignment="1" applyProtection="1">
      <alignment horizontal="right" vertical="center" wrapText="1"/>
    </xf>
    <xf numFmtId="3" fontId="7" fillId="7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7" fillId="7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0" applyFont="1" applyFill="1" applyBorder="1" applyAlignment="1" applyProtection="1">
      <alignment vertical="center"/>
    </xf>
    <xf numFmtId="3" fontId="6" fillId="5" borderId="49" xfId="1" applyNumberFormat="1" applyFont="1" applyFill="1" applyBorder="1" applyAlignment="1" applyProtection="1">
      <alignment horizontal="right" vertical="center" indent="1"/>
    </xf>
    <xf numFmtId="3" fontId="6" fillId="7" borderId="5" xfId="0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3" fontId="6" fillId="7" borderId="0" xfId="0" applyNumberFormat="1" applyFont="1" applyFill="1" applyBorder="1" applyAlignment="1" applyProtection="1">
      <alignment horizontal="right" vertical="center" indent="1"/>
      <protection locked="0"/>
    </xf>
    <xf numFmtId="3" fontId="6" fillId="5" borderId="55" xfId="1" applyNumberFormat="1" applyFont="1" applyFill="1" applyBorder="1" applyAlignment="1" applyProtection="1">
      <alignment horizontal="right" vertical="center" indent="1"/>
    </xf>
    <xf numFmtId="3" fontId="6" fillId="7" borderId="12" xfId="0" applyNumberFormat="1" applyFont="1" applyFill="1" applyBorder="1" applyAlignment="1" applyProtection="1">
      <alignment horizontal="right" vertical="center" indent="1"/>
      <protection locked="0"/>
    </xf>
    <xf numFmtId="3" fontId="6" fillId="2" borderId="56" xfId="0" applyNumberFormat="1" applyFont="1" applyFill="1" applyBorder="1" applyAlignment="1" applyProtection="1">
      <alignment horizontal="right" vertical="center" indent="1"/>
    </xf>
    <xf numFmtId="3" fontId="6" fillId="2" borderId="57" xfId="0" applyNumberFormat="1" applyFont="1" applyFill="1" applyBorder="1" applyAlignment="1" applyProtection="1">
      <alignment horizontal="right" vertical="center" indent="1"/>
    </xf>
    <xf numFmtId="3" fontId="6" fillId="2" borderId="12" xfId="0" applyNumberFormat="1" applyFont="1" applyFill="1" applyBorder="1" applyAlignment="1" applyProtection="1">
      <alignment horizontal="right" vertical="center" inden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Alignment="1" applyProtection="1">
      <alignment horizontal="left"/>
    </xf>
    <xf numFmtId="0" fontId="7" fillId="0" borderId="0" xfId="18" applyNumberFormat="1" applyFont="1" applyFill="1" applyAlignment="1" applyProtection="1">
      <alignment horizontal="left" vertical="center" indent="1"/>
    </xf>
    <xf numFmtId="2" fontId="34" fillId="0" borderId="0" xfId="0" applyNumberFormat="1" applyFont="1" applyFill="1" applyAlignment="1" applyProtection="1">
      <alignment vertical="center" wrapText="1"/>
    </xf>
    <xf numFmtId="0" fontId="12" fillId="10" borderId="58" xfId="12" applyFont="1" applyFill="1" applyBorder="1" applyAlignment="1" applyProtection="1">
      <alignment horizontal="center" vertical="center" wrapText="1"/>
    </xf>
    <xf numFmtId="0" fontId="12" fillId="10" borderId="59" xfId="12" applyFont="1" applyFill="1" applyBorder="1" applyAlignment="1" applyProtection="1">
      <alignment horizontal="center" vertical="center" wrapText="1"/>
    </xf>
    <xf numFmtId="0" fontId="5" fillId="10" borderId="59" xfId="12" applyFont="1" applyFill="1" applyBorder="1" applyAlignment="1" applyProtection="1">
      <alignment horizontal="center" vertical="center"/>
    </xf>
    <xf numFmtId="0" fontId="12" fillId="10" borderId="59" xfId="12" applyFont="1" applyFill="1" applyBorder="1" applyAlignment="1" applyProtection="1">
      <alignment horizontal="center" vertical="center"/>
    </xf>
    <xf numFmtId="0" fontId="12" fillId="10" borderId="60" xfId="12" applyFont="1" applyFill="1" applyBorder="1" applyAlignment="1" applyProtection="1">
      <alignment horizontal="center" vertical="center" wrapText="1"/>
    </xf>
    <xf numFmtId="0" fontId="12" fillId="10" borderId="58" xfId="12" applyFont="1" applyFill="1" applyBorder="1" applyAlignment="1" applyProtection="1">
      <alignment horizontal="center" vertical="center"/>
    </xf>
    <xf numFmtId="0" fontId="19" fillId="0" borderId="61" xfId="0" applyNumberFormat="1" applyFont="1" applyFill="1" applyBorder="1" applyAlignment="1" applyProtection="1">
      <alignment horizontal="center" vertical="top" wrapText="1"/>
    </xf>
    <xf numFmtId="0" fontId="19" fillId="0" borderId="62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Border="1" applyAlignment="1" applyProtection="1">
      <alignment vertical="center"/>
    </xf>
    <xf numFmtId="0" fontId="7" fillId="0" borderId="42" xfId="0" applyNumberFormat="1" applyFont="1" applyFill="1" applyBorder="1" applyAlignment="1" applyProtection="1">
      <alignment horizontal="right" vertical="center" wrapText="1"/>
    </xf>
    <xf numFmtId="2" fontId="11" fillId="6" borderId="23" xfId="11" applyNumberFormat="1" applyFont="1" applyFill="1" applyBorder="1" applyAlignment="1" applyProtection="1">
      <alignment horizontal="center" vertical="center" wrapText="1"/>
    </xf>
    <xf numFmtId="3" fontId="7" fillId="6" borderId="64" xfId="11" applyNumberFormat="1" applyFont="1" applyFill="1" applyBorder="1" applyAlignment="1" applyProtection="1">
      <alignment horizontal="center" vertical="center" wrapText="1"/>
    </xf>
    <xf numFmtId="3" fontId="6" fillId="0" borderId="65" xfId="1" applyNumberFormat="1" applyFont="1" applyFill="1" applyBorder="1" applyAlignment="1" applyProtection="1">
      <alignment horizontal="right" vertical="center" wrapText="1" indent="1"/>
    </xf>
    <xf numFmtId="3" fontId="7" fillId="0" borderId="29" xfId="0" applyNumberFormat="1" applyFont="1" applyFill="1" applyBorder="1" applyAlignment="1" applyProtection="1">
      <alignment horizontal="right" vertical="center"/>
    </xf>
    <xf numFmtId="49" fontId="5" fillId="0" borderId="0" xfId="11" applyNumberFormat="1" applyFont="1" applyFill="1" applyBorder="1" applyAlignment="1" applyProtection="1">
      <alignment horizontal="right" wrapText="1"/>
    </xf>
    <xf numFmtId="3" fontId="11" fillId="0" borderId="0" xfId="11" applyNumberFormat="1" applyFont="1" applyFill="1" applyBorder="1" applyAlignment="1" applyProtection="1">
      <alignment vertical="top" wrapText="1"/>
    </xf>
    <xf numFmtId="0" fontId="19" fillId="0" borderId="66" xfId="0" applyNumberFormat="1" applyFont="1" applyFill="1" applyBorder="1" applyAlignment="1" applyProtection="1">
      <alignment horizontal="center" vertical="top" wrapText="1"/>
    </xf>
    <xf numFmtId="0" fontId="19" fillId="0" borderId="67" xfId="0" applyNumberFormat="1" applyFont="1" applyFill="1" applyBorder="1" applyAlignment="1" applyProtection="1">
      <alignment horizontal="center" vertical="top" wrapText="1"/>
    </xf>
    <xf numFmtId="0" fontId="19" fillId="0" borderId="68" xfId="0" applyNumberFormat="1" applyFont="1" applyFill="1" applyBorder="1" applyAlignment="1" applyProtection="1">
      <alignment horizontal="center" vertical="top" wrapText="1"/>
    </xf>
    <xf numFmtId="0" fontId="19" fillId="0" borderId="69" xfId="0" applyNumberFormat="1" applyFont="1" applyFill="1" applyBorder="1" applyAlignment="1" applyProtection="1">
      <alignment horizontal="center" vertical="top" wrapText="1"/>
    </xf>
    <xf numFmtId="3" fontId="20" fillId="0" borderId="70" xfId="1" applyNumberFormat="1" applyFont="1" applyFill="1" applyBorder="1" applyAlignment="1" applyProtection="1">
      <alignment horizontal="center" vertical="center"/>
    </xf>
    <xf numFmtId="3" fontId="20" fillId="0" borderId="71" xfId="1" applyNumberFormat="1" applyFont="1" applyFill="1" applyBorder="1" applyAlignment="1" applyProtection="1">
      <alignment horizontal="center" vertical="center"/>
    </xf>
    <xf numFmtId="3" fontId="20" fillId="0" borderId="72" xfId="1" applyNumberFormat="1" applyFont="1" applyFill="1" applyBorder="1" applyAlignment="1" applyProtection="1">
      <alignment horizontal="center" vertical="center"/>
    </xf>
    <xf numFmtId="3" fontId="6" fillId="0" borderId="73" xfId="1" applyNumberFormat="1" applyFont="1" applyFill="1" applyBorder="1" applyAlignment="1" applyProtection="1">
      <alignment horizontal="right" vertical="center" indent="1"/>
    </xf>
    <xf numFmtId="3" fontId="7" fillId="0" borderId="74" xfId="0" applyNumberFormat="1" applyFont="1" applyFill="1" applyBorder="1" applyAlignment="1" applyProtection="1">
      <alignment horizontal="right" vertical="center" wrapText="1" indent="1"/>
    </xf>
    <xf numFmtId="3" fontId="6" fillId="0" borderId="75" xfId="0" applyNumberFormat="1" applyFont="1" applyFill="1" applyBorder="1" applyAlignment="1" applyProtection="1">
      <alignment horizontal="right" vertical="center" wrapText="1" indent="1"/>
    </xf>
    <xf numFmtId="166" fontId="6" fillId="0" borderId="76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3" fontId="7" fillId="0" borderId="76" xfId="0" applyNumberFormat="1" applyFont="1" applyFill="1" applyBorder="1" applyAlignment="1" applyProtection="1">
      <alignment horizontal="right" vertical="center" wrapText="1"/>
    </xf>
    <xf numFmtId="3" fontId="6" fillId="5" borderId="77" xfId="1" applyNumberFormat="1" applyFont="1" applyFill="1" applyBorder="1" applyAlignment="1" applyProtection="1">
      <alignment horizontal="right" vertical="center" indent="1"/>
    </xf>
    <xf numFmtId="3" fontId="7" fillId="7" borderId="10" xfId="1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78" xfId="0" applyNumberFormat="1" applyFont="1" applyFill="1" applyBorder="1" applyAlignment="1" applyProtection="1">
      <alignment horizontal="right" vertical="center" wrapText="1" indent="1"/>
    </xf>
    <xf numFmtId="3" fontId="7" fillId="7" borderId="5" xfId="12" applyNumberFormat="1" applyFont="1" applyFill="1" applyBorder="1" applyAlignment="1" applyProtection="1">
      <alignment horizontal="right" vertical="center" wrapText="1" indent="1"/>
      <protection locked="0"/>
    </xf>
    <xf numFmtId="3" fontId="6" fillId="5" borderId="79" xfId="1" applyNumberFormat="1" applyFont="1" applyFill="1" applyBorder="1" applyAlignment="1" applyProtection="1">
      <alignment horizontal="right" vertical="center" indent="1"/>
    </xf>
    <xf numFmtId="3" fontId="6" fillId="7" borderId="80" xfId="0" applyNumberFormat="1" applyFont="1" applyFill="1" applyBorder="1" applyAlignment="1" applyProtection="1">
      <alignment horizontal="right" vertical="center" indent="1"/>
      <protection locked="0"/>
    </xf>
    <xf numFmtId="3" fontId="6" fillId="0" borderId="77" xfId="1" applyNumberFormat="1" applyFont="1" applyFill="1" applyBorder="1" applyAlignment="1" applyProtection="1">
      <alignment horizontal="right" vertical="center" indent="1"/>
    </xf>
    <xf numFmtId="3" fontId="6" fillId="7" borderId="6" xfId="0" applyNumberFormat="1" applyFont="1" applyFill="1" applyBorder="1" applyAlignment="1" applyProtection="1">
      <alignment horizontal="right" vertical="center" indent="1"/>
      <protection locked="0"/>
    </xf>
    <xf numFmtId="3" fontId="6" fillId="7" borderId="81" xfId="0" applyNumberFormat="1" applyFont="1" applyFill="1" applyBorder="1" applyAlignment="1" applyProtection="1">
      <alignment horizontal="right" vertical="center" indent="1"/>
      <protection locked="0"/>
    </xf>
    <xf numFmtId="14" fontId="11" fillId="0" borderId="0" xfId="0" applyNumberFormat="1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center"/>
    </xf>
    <xf numFmtId="0" fontId="4" fillId="0" borderId="8" xfId="11" applyFont="1" applyFill="1" applyBorder="1" applyAlignment="1" applyProtection="1">
      <alignment horizontal="center" vertical="top" wrapText="1"/>
    </xf>
    <xf numFmtId="2" fontId="11" fillId="0" borderId="44" xfId="11" applyNumberFormat="1" applyFont="1" applyFill="1" applyBorder="1" applyAlignment="1" applyProtection="1">
      <alignment horizontal="center" vertical="center" wrapText="1"/>
    </xf>
    <xf numFmtId="2" fontId="11" fillId="0" borderId="2" xfId="11" applyNumberFormat="1" applyFont="1" applyFill="1" applyBorder="1" applyAlignment="1" applyProtection="1">
      <alignment horizontal="center" vertical="center" wrapText="1"/>
    </xf>
    <xf numFmtId="0" fontId="11" fillId="0" borderId="2" xfId="11" applyFont="1" applyFill="1" applyBorder="1" applyAlignment="1" applyProtection="1">
      <alignment horizontal="center" vertical="center" wrapText="1"/>
    </xf>
    <xf numFmtId="2" fontId="11" fillId="0" borderId="45" xfId="11" applyNumberFormat="1" applyFont="1" applyFill="1" applyBorder="1" applyAlignment="1" applyProtection="1">
      <alignment horizontal="center" vertical="center" wrapText="1"/>
    </xf>
    <xf numFmtId="0" fontId="19" fillId="0" borderId="106" xfId="0" applyNumberFormat="1" applyFont="1" applyFill="1" applyBorder="1" applyAlignment="1" applyProtection="1">
      <alignment horizontal="center" vertical="top" wrapText="1"/>
    </xf>
    <xf numFmtId="0" fontId="24" fillId="0" borderId="107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Protection="1">
      <protection locked="0"/>
    </xf>
    <xf numFmtId="0" fontId="21" fillId="0" borderId="0" xfId="0" applyNumberFormat="1" applyFont="1" applyAlignment="1" applyProtection="1">
      <alignment vertical="top" wrapText="1"/>
      <protection locked="0"/>
    </xf>
    <xf numFmtId="0" fontId="7" fillId="0" borderId="55" xfId="0" applyFont="1" applyBorder="1" applyProtection="1"/>
    <xf numFmtId="0" fontId="7" fillId="0" borderId="87" xfId="0" applyFont="1" applyBorder="1" applyProtection="1"/>
    <xf numFmtId="0" fontId="4" fillId="0" borderId="77" xfId="0" applyFont="1" applyBorder="1" applyProtection="1"/>
    <xf numFmtId="0" fontId="4" fillId="11" borderId="85" xfId="0" applyFont="1" applyFill="1" applyBorder="1" applyProtection="1"/>
    <xf numFmtId="0" fontId="0" fillId="11" borderId="0" xfId="0" applyFill="1" applyProtection="1"/>
    <xf numFmtId="0" fontId="4" fillId="11" borderId="77" xfId="0" applyFont="1" applyFill="1" applyBorder="1" applyProtection="1"/>
    <xf numFmtId="0" fontId="4" fillId="11" borderId="50" xfId="0" applyFont="1" applyFill="1" applyBorder="1" applyProtection="1"/>
    <xf numFmtId="0" fontId="3" fillId="0" borderId="22" xfId="0" applyFont="1" applyFill="1" applyBorder="1" applyAlignment="1" applyProtection="1">
      <alignment horizontal="center" vertical="top" wrapText="1"/>
    </xf>
    <xf numFmtId="0" fontId="4" fillId="3" borderId="17" xfId="12" applyFont="1" applyFill="1" applyBorder="1" applyAlignment="1" applyProtection="1">
      <alignment horizontal="right" vertical="center" wrapText="1"/>
    </xf>
    <xf numFmtId="0" fontId="4" fillId="5" borderId="19" xfId="12" applyFont="1" applyFill="1" applyBorder="1" applyAlignment="1" applyProtection="1">
      <alignment horizontal="right" vertical="center" wrapText="1"/>
    </xf>
    <xf numFmtId="0" fontId="4" fillId="8" borderId="108" xfId="12" applyFont="1" applyFill="1" applyBorder="1" applyAlignment="1" applyProtection="1">
      <alignment horizontal="right" vertical="center" wrapText="1"/>
    </xf>
    <xf numFmtId="166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15" xfId="11" applyNumberFormat="1" applyFont="1" applyFill="1" applyBorder="1" applyAlignment="1" applyProtection="1">
      <alignment horizontal="center" vertical="top" wrapText="1"/>
    </xf>
    <xf numFmtId="0" fontId="4" fillId="0" borderId="30" xfId="11" applyFont="1" applyFill="1" applyBorder="1" applyAlignment="1" applyProtection="1">
      <alignment horizontal="center" vertical="top" wrapText="1"/>
    </xf>
    <xf numFmtId="167" fontId="7" fillId="10" borderId="44" xfId="11" applyNumberFormat="1" applyFont="1" applyFill="1" applyBorder="1" applyAlignment="1" applyProtection="1">
      <alignment vertical="center"/>
    </xf>
    <xf numFmtId="0" fontId="12" fillId="10" borderId="2" xfId="0" applyFont="1" applyFill="1" applyBorder="1" applyAlignment="1" applyProtection="1">
      <alignment horizontal="center" vertical="center"/>
    </xf>
    <xf numFmtId="167" fontId="7" fillId="10" borderId="45" xfId="11" applyNumberFormat="1" applyFont="1" applyFill="1" applyBorder="1" applyAlignment="1" applyProtection="1">
      <alignment vertical="center"/>
    </xf>
    <xf numFmtId="0" fontId="4" fillId="6" borderId="30" xfId="12" applyFont="1" applyFill="1" applyBorder="1" applyAlignment="1" applyProtection="1">
      <alignment horizontal="center" vertical="top" wrapText="1"/>
    </xf>
    <xf numFmtId="3" fontId="4" fillId="6" borderId="8" xfId="12" applyNumberFormat="1" applyFont="1" applyFill="1" applyBorder="1" applyAlignment="1" applyProtection="1">
      <alignment horizontal="center" vertical="top"/>
    </xf>
    <xf numFmtId="3" fontId="4" fillId="6" borderId="8" xfId="12" applyNumberFormat="1" applyFont="1" applyFill="1" applyBorder="1" applyAlignment="1" applyProtection="1">
      <alignment horizontal="center" vertical="top" wrapText="1"/>
    </xf>
    <xf numFmtId="0" fontId="4" fillId="6" borderId="36" xfId="12" applyFont="1" applyFill="1" applyBorder="1" applyAlignment="1" applyProtection="1">
      <alignment horizontal="center" vertical="top" wrapText="1"/>
    </xf>
    <xf numFmtId="0" fontId="19" fillId="0" borderId="2" xfId="17" applyNumberFormat="1" applyFont="1" applyFill="1" applyBorder="1" applyAlignment="1" applyProtection="1">
      <alignment horizontal="center" vertical="top" wrapText="1"/>
    </xf>
    <xf numFmtId="0" fontId="7" fillId="0" borderId="82" xfId="12" applyFont="1" applyFill="1" applyBorder="1" applyAlignment="1" applyProtection="1">
      <alignment horizontal="center" vertical="top" wrapText="1"/>
    </xf>
    <xf numFmtId="0" fontId="7" fillId="0" borderId="77" xfId="12" applyFont="1" applyFill="1" applyBorder="1" applyAlignment="1" applyProtection="1">
      <alignment horizontal="center" vertical="top" wrapText="1"/>
    </xf>
    <xf numFmtId="0" fontId="4" fillId="11" borderId="96" xfId="0" applyFont="1" applyFill="1" applyBorder="1" applyProtection="1"/>
    <xf numFmtId="0" fontId="4" fillId="11" borderId="104" xfId="0" applyFont="1" applyFill="1" applyBorder="1" applyProtection="1"/>
    <xf numFmtId="0" fontId="3" fillId="0" borderId="0" xfId="0" applyFont="1" applyFill="1" applyAlignment="1" applyProtection="1">
      <alignment vertical="center"/>
    </xf>
    <xf numFmtId="0" fontId="27" fillId="9" borderId="0" xfId="0" applyFont="1" applyFill="1" applyAlignment="1" applyProtection="1">
      <alignment vertical="center"/>
      <protection locked="0"/>
    </xf>
    <xf numFmtId="168" fontId="7" fillId="9" borderId="50" xfId="12" applyNumberFormat="1" applyFont="1" applyFill="1" applyBorder="1" applyAlignment="1" applyProtection="1">
      <alignment horizontal="center" vertical="center"/>
      <protection locked="0"/>
    </xf>
    <xf numFmtId="3" fontId="7" fillId="9" borderId="51" xfId="12" applyNumberFormat="1" applyFont="1" applyFill="1" applyBorder="1" applyAlignment="1" applyProtection="1">
      <alignment horizontal="center" vertical="center"/>
      <protection locked="0"/>
    </xf>
    <xf numFmtId="3" fontId="29" fillId="9" borderId="52" xfId="0" applyNumberFormat="1" applyFont="1" applyFill="1" applyBorder="1" applyAlignment="1" applyProtection="1">
      <alignment horizontal="center" vertical="center"/>
      <protection locked="0"/>
    </xf>
    <xf numFmtId="3" fontId="7" fillId="9" borderId="16" xfId="12" applyNumberFormat="1" applyFont="1" applyFill="1" applyBorder="1" applyAlignment="1" applyProtection="1">
      <alignment horizontal="center" vertical="center"/>
      <protection locked="0"/>
    </xf>
    <xf numFmtId="3" fontId="6" fillId="0" borderId="49" xfId="1" applyNumberFormat="1" applyFont="1" applyFill="1" applyBorder="1" applyAlignment="1" applyProtection="1">
      <alignment horizontal="right" vertical="center" indent="1"/>
    </xf>
    <xf numFmtId="0" fontId="27" fillId="0" borderId="0" xfId="0" applyFont="1" applyFill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2" fillId="12" borderId="0" xfId="1" applyNumberFormat="1" applyFont="1" applyFill="1" applyBorder="1" applyAlignment="1" applyProtection="1">
      <alignment horizontal="right" vertical="center"/>
    </xf>
    <xf numFmtId="164" fontId="2" fillId="0" borderId="0" xfId="1" applyNumberFormat="1" applyFont="1" applyFill="1" applyBorder="1" applyAlignment="1" applyProtection="1">
      <alignment horizontal="left" vertical="center"/>
    </xf>
    <xf numFmtId="164" fontId="29" fillId="0" borderId="1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64" fontId="2" fillId="12" borderId="0" xfId="1" applyNumberFormat="1" applyFont="1" applyFill="1" applyBorder="1" applyAlignment="1" applyProtection="1">
      <alignment horizontal="left" vertical="center"/>
    </xf>
    <xf numFmtId="164" fontId="2" fillId="5" borderId="0" xfId="1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4" fontId="2" fillId="4" borderId="0" xfId="1" applyNumberFormat="1" applyFont="1" applyFill="1" applyBorder="1" applyAlignment="1" applyProtection="1">
      <alignment horizontal="left" vertical="center"/>
    </xf>
    <xf numFmtId="0" fontId="30" fillId="0" borderId="0" xfId="0" applyFont="1" applyAlignment="1">
      <alignment horizontal="left" vertical="center"/>
    </xf>
    <xf numFmtId="169" fontId="29" fillId="0" borderId="0" xfId="1" applyNumberFormat="1" applyFont="1" applyFill="1" applyBorder="1" applyAlignment="1" applyProtection="1">
      <alignment horizontal="right" vertical="center"/>
    </xf>
    <xf numFmtId="0" fontId="0" fillId="4" borderId="0" xfId="0" applyFill="1" applyAlignment="1">
      <alignment horizontal="left"/>
    </xf>
    <xf numFmtId="164" fontId="2" fillId="13" borderId="0" xfId="1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wrapText="1"/>
    </xf>
    <xf numFmtId="164" fontId="29" fillId="0" borderId="0" xfId="1" applyNumberFormat="1" applyFont="1" applyFill="1" applyBorder="1" applyAlignment="1" applyProtection="1">
      <alignment horizontal="right" vertical="center"/>
    </xf>
    <xf numFmtId="0" fontId="0" fillId="13" borderId="0" xfId="0" applyFill="1" applyAlignment="1">
      <alignment horizontal="left"/>
    </xf>
    <xf numFmtId="164" fontId="2" fillId="13" borderId="0" xfId="1" applyNumberFormat="1" applyFont="1" applyFill="1" applyBorder="1" applyAlignment="1" applyProtection="1">
      <alignment horizontal="right" vertical="center"/>
    </xf>
    <xf numFmtId="0" fontId="7" fillId="12" borderId="0" xfId="0" applyFont="1" applyFill="1" applyAlignment="1">
      <alignment wrapText="1"/>
    </xf>
    <xf numFmtId="0" fontId="0" fillId="12" borderId="0" xfId="0" applyFill="1" applyAlignment="1">
      <alignment horizontal="left"/>
    </xf>
    <xf numFmtId="0" fontId="7" fillId="5" borderId="0" xfId="0" applyFont="1" applyFill="1" applyAlignment="1">
      <alignment horizontal="left" wrapText="1"/>
    </xf>
    <xf numFmtId="0" fontId="0" fillId="5" borderId="0" xfId="0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7" fillId="13" borderId="0" xfId="0" applyFont="1" applyFill="1" applyAlignment="1">
      <alignment horizontal="left" wrapText="1"/>
    </xf>
    <xf numFmtId="0" fontId="27" fillId="0" borderId="0" xfId="0" applyFont="1" applyFill="1" applyAlignment="1" applyProtection="1">
      <alignment horizontal="left" indent="4"/>
    </xf>
    <xf numFmtId="14" fontId="0" fillId="0" borderId="0" xfId="0" applyNumberFormat="1" applyProtection="1"/>
    <xf numFmtId="0" fontId="7" fillId="0" borderId="0" xfId="0" applyFont="1" applyProtection="1"/>
    <xf numFmtId="0" fontId="0" fillId="0" borderId="0" xfId="0" applyFill="1" applyAlignment="1">
      <alignment horizontal="left"/>
    </xf>
    <xf numFmtId="0" fontId="40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horizontal="left" vertical="center" indent="6"/>
    </xf>
    <xf numFmtId="0" fontId="33" fillId="0" borderId="0" xfId="0" applyFont="1" applyFill="1" applyAlignment="1" applyProtection="1">
      <alignment horizontal="left" indent="6"/>
    </xf>
    <xf numFmtId="0" fontId="40" fillId="0" borderId="0" xfId="0" applyFont="1" applyFill="1" applyAlignment="1" applyProtection="1">
      <alignment horizontal="left" vertical="top" wrapText="1" indent="6"/>
    </xf>
    <xf numFmtId="0" fontId="33" fillId="0" borderId="0" xfId="0" applyFont="1" applyFill="1" applyAlignment="1" applyProtection="1">
      <alignment horizontal="left" indent="5"/>
    </xf>
    <xf numFmtId="0" fontId="27" fillId="0" borderId="0" xfId="0" applyFont="1" applyFill="1" applyAlignment="1" applyProtection="1">
      <alignment horizontal="left" indent="5"/>
    </xf>
    <xf numFmtId="0" fontId="3" fillId="0" borderId="0" xfId="0" applyFont="1" applyFill="1" applyAlignment="1" applyProtection="1">
      <alignment horizontal="left" vertical="center" indent="5"/>
    </xf>
    <xf numFmtId="0" fontId="29" fillId="9" borderId="0" xfId="0" applyFont="1" applyFill="1" applyAlignment="1" applyProtection="1">
      <alignment horizontal="left" vertical="center" wrapText="1"/>
      <protection locked="0"/>
    </xf>
    <xf numFmtId="0" fontId="29" fillId="9" borderId="0" xfId="0" applyFont="1" applyFill="1" applyAlignment="1" applyProtection="1">
      <alignment horizontal="left" vertical="center" wrapText="1"/>
    </xf>
    <xf numFmtId="168" fontId="4" fillId="0" borderId="0" xfId="0" applyNumberFormat="1" applyFont="1" applyFill="1" applyBorder="1" applyAlignment="1" applyProtection="1">
      <alignment horizontal="right" vertical="center" wrapText="1"/>
    </xf>
    <xf numFmtId="168" fontId="0" fillId="0" borderId="0" xfId="0" applyNumberFormat="1" applyProtection="1"/>
    <xf numFmtId="168" fontId="7" fillId="11" borderId="0" xfId="0" quotePrefix="1" applyNumberFormat="1" applyFont="1" applyFill="1" applyBorder="1" applyAlignment="1" applyProtection="1">
      <alignment horizontal="right" vertical="center" wrapText="1"/>
    </xf>
    <xf numFmtId="0" fontId="4" fillId="3" borderId="14" xfId="12" applyFont="1" applyFill="1" applyBorder="1" applyAlignment="1" applyProtection="1">
      <alignment horizontal="right" vertical="center" wrapText="1"/>
    </xf>
    <xf numFmtId="0" fontId="4" fillId="3" borderId="31" xfId="12" applyFont="1" applyFill="1" applyBorder="1" applyAlignment="1" applyProtection="1">
      <alignment horizontal="right" vertical="center" wrapText="1"/>
    </xf>
    <xf numFmtId="166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41" fillId="0" borderId="2" xfId="0" applyNumberFormat="1" applyFont="1" applyFill="1" applyBorder="1" applyAlignment="1" applyProtection="1">
      <alignment horizontal="center" vertical="center" wrapText="1"/>
    </xf>
    <xf numFmtId="166" fontId="41" fillId="0" borderId="8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right" vertical="center" indent="1"/>
    </xf>
    <xf numFmtId="3" fontId="7" fillId="0" borderId="4" xfId="12" applyNumberFormat="1" applyFont="1" applyFill="1" applyBorder="1" applyAlignment="1" applyProtection="1">
      <alignment horizontal="right" vertical="center" wrapText="1" indent="1"/>
    </xf>
    <xf numFmtId="3" fontId="7" fillId="7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3" fontId="5" fillId="0" borderId="0" xfId="0" applyNumberFormat="1" applyFont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Protection="1"/>
    <xf numFmtId="168" fontId="7" fillId="9" borderId="51" xfId="0" applyNumberFormat="1" applyFont="1" applyFill="1" applyBorder="1" applyAlignment="1" applyProtection="1">
      <alignment horizontal="center" vertical="center" wrapText="1"/>
      <protection locked="0"/>
    </xf>
    <xf numFmtId="168" fontId="4" fillId="11" borderId="0" xfId="0" applyNumberFormat="1" applyFont="1" applyFill="1" applyBorder="1" applyAlignment="1" applyProtection="1">
      <alignment horizontal="right" vertical="center" wrapText="1"/>
    </xf>
    <xf numFmtId="170" fontId="0" fillId="11" borderId="0" xfId="0" applyNumberFormat="1" applyFill="1"/>
    <xf numFmtId="170" fontId="43" fillId="11" borderId="0" xfId="0" applyNumberFormat="1" applyFont="1" applyFill="1"/>
    <xf numFmtId="0" fontId="30" fillId="0" borderId="0" xfId="0" applyFont="1" applyProtection="1"/>
    <xf numFmtId="170" fontId="0" fillId="0" borderId="0" xfId="0" applyNumberFormat="1" applyFill="1"/>
    <xf numFmtId="168" fontId="43" fillId="11" borderId="0" xfId="0" applyNumberFormat="1" applyFont="1" applyFill="1" applyProtection="1"/>
    <xf numFmtId="0" fontId="0" fillId="0" borderId="1" xfId="0" applyBorder="1" applyAlignment="1" applyProtection="1">
      <alignment horizontal="right" vertical="top"/>
    </xf>
    <xf numFmtId="4" fontId="7" fillId="0" borderId="29" xfId="0" applyNumberFormat="1" applyFont="1" applyFill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right" vertical="top"/>
    </xf>
    <xf numFmtId="14" fontId="11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right" vertical="top"/>
    </xf>
    <xf numFmtId="0" fontId="10" fillId="0" borderId="0" xfId="0" applyFont="1" applyBorder="1" applyProtection="1"/>
    <xf numFmtId="0" fontId="7" fillId="0" borderId="0" xfId="0" applyFont="1" applyBorder="1" applyAlignment="1" applyProtection="1">
      <alignment vertical="top"/>
    </xf>
    <xf numFmtId="0" fontId="28" fillId="0" borderId="1" xfId="0" applyFont="1" applyFill="1" applyBorder="1" applyProtection="1"/>
    <xf numFmtId="0" fontId="29" fillId="0" borderId="1" xfId="0" applyFont="1" applyFill="1" applyBorder="1" applyAlignment="1" applyProtection="1">
      <alignment horizontal="left" vertical="center" wrapText="1"/>
    </xf>
    <xf numFmtId="0" fontId="33" fillId="0" borderId="1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right" vertical="center"/>
    </xf>
    <xf numFmtId="0" fontId="7" fillId="0" borderId="82" xfId="12" applyFont="1" applyFill="1" applyBorder="1" applyAlignment="1" applyProtection="1">
      <alignment horizontal="center" vertical="top" wrapText="1"/>
    </xf>
    <xf numFmtId="0" fontId="7" fillId="0" borderId="77" xfId="12" applyFont="1" applyFill="1" applyBorder="1" applyAlignment="1" applyProtection="1">
      <alignment horizontal="center" vertical="top" wrapText="1"/>
    </xf>
    <xf numFmtId="0" fontId="7" fillId="0" borderId="73" xfId="12" applyFont="1" applyFill="1" applyBorder="1" applyAlignment="1" applyProtection="1">
      <alignment horizontal="center" vertical="top" wrapText="1"/>
    </xf>
    <xf numFmtId="0" fontId="40" fillId="0" borderId="1" xfId="0" applyFont="1" applyFill="1" applyBorder="1" applyAlignment="1" applyProtection="1">
      <alignment horizontal="left" vertical="top" wrapText="1"/>
    </xf>
    <xf numFmtId="0" fontId="35" fillId="0" borderId="0" xfId="0" applyFont="1" applyBorder="1" applyAlignment="1" applyProtection="1">
      <alignment horizontal="right" vertical="center"/>
    </xf>
    <xf numFmtId="0" fontId="33" fillId="0" borderId="1" xfId="0" applyFont="1" applyFill="1" applyBorder="1" applyAlignment="1" applyProtection="1">
      <alignment horizontal="right" vertical="top" wrapText="1"/>
    </xf>
    <xf numFmtId="2" fontId="7" fillId="0" borderId="83" xfId="12" applyNumberFormat="1" applyFont="1" applyFill="1" applyBorder="1" applyAlignment="1" applyProtection="1">
      <alignment horizontal="center" vertical="center" wrapText="1"/>
    </xf>
    <xf numFmtId="2" fontId="7" fillId="0" borderId="84" xfId="12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27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top"/>
    </xf>
    <xf numFmtId="0" fontId="29" fillId="9" borderId="0" xfId="0" applyFont="1" applyFill="1" applyAlignment="1" applyProtection="1">
      <alignment horizontal="left" vertical="top" wrapText="1"/>
      <protection locked="0"/>
    </xf>
    <xf numFmtId="0" fontId="29" fillId="9" borderId="0" xfId="0" applyFont="1" applyFill="1" applyAlignment="1" applyProtection="1">
      <alignment horizontal="left" vertical="center"/>
      <protection locked="0"/>
    </xf>
    <xf numFmtId="0" fontId="7" fillId="0" borderId="82" xfId="11" applyFont="1" applyFill="1" applyBorder="1" applyAlignment="1" applyProtection="1">
      <alignment horizontal="center" vertical="top" wrapText="1"/>
    </xf>
    <xf numFmtId="0" fontId="7" fillId="0" borderId="77" xfId="11" applyFont="1" applyFill="1" applyBorder="1" applyAlignment="1" applyProtection="1">
      <alignment horizontal="center" vertical="top" wrapText="1"/>
    </xf>
    <xf numFmtId="0" fontId="7" fillId="0" borderId="73" xfId="11" applyFont="1" applyFill="1" applyBorder="1" applyAlignment="1" applyProtection="1">
      <alignment horizontal="center" vertical="top" wrapText="1"/>
    </xf>
    <xf numFmtId="0" fontId="7" fillId="0" borderId="34" xfId="12" applyFont="1" applyFill="1" applyBorder="1" applyAlignment="1" applyProtection="1">
      <alignment horizontal="center" vertical="center" wrapText="1"/>
    </xf>
    <xf numFmtId="0" fontId="7" fillId="0" borderId="22" xfId="12" applyFont="1" applyFill="1" applyBorder="1" applyAlignment="1" applyProtection="1">
      <alignment horizontal="center" vertical="center" wrapText="1"/>
    </xf>
    <xf numFmtId="0" fontId="7" fillId="0" borderId="63" xfId="12" applyFont="1" applyFill="1" applyBorder="1" applyAlignment="1" applyProtection="1">
      <alignment horizontal="center" vertical="center" wrapText="1"/>
    </xf>
    <xf numFmtId="0" fontId="7" fillId="0" borderId="23" xfId="12" applyFont="1" applyFill="1" applyBorder="1" applyAlignment="1" applyProtection="1">
      <alignment horizontal="center" vertical="center" wrapText="1"/>
    </xf>
    <xf numFmtId="0" fontId="36" fillId="0" borderId="0" xfId="23" applyFill="1" applyAlignment="1" applyProtection="1">
      <alignment horizontal="center" vertical="top" wrapText="1"/>
    </xf>
    <xf numFmtId="0" fontId="13" fillId="2" borderId="1" xfId="0" applyFont="1" applyFill="1" applyBorder="1" applyAlignment="1" applyProtection="1">
      <alignment vertical="top"/>
    </xf>
    <xf numFmtId="0" fontId="0" fillId="0" borderId="1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/>
    </xf>
    <xf numFmtId="0" fontId="7" fillId="2" borderId="111" xfId="0" applyFont="1" applyFill="1" applyBorder="1" applyAlignment="1" applyProtection="1">
      <alignment horizontal="left" vertical="center" wrapText="1"/>
    </xf>
    <xf numFmtId="0" fontId="7" fillId="2" borderId="110" xfId="0" applyFont="1" applyFill="1" applyBorder="1" applyAlignment="1" applyProtection="1">
      <alignment horizontal="left" vertical="center" wrapText="1"/>
    </xf>
    <xf numFmtId="0" fontId="7" fillId="2" borderId="112" xfId="0" applyFont="1" applyFill="1" applyBorder="1" applyAlignment="1" applyProtection="1">
      <alignment horizontal="left" vertical="center" wrapText="1"/>
    </xf>
    <xf numFmtId="0" fontId="39" fillId="2" borderId="85" xfId="0" applyFont="1" applyFill="1" applyBorder="1" applyAlignment="1" applyProtection="1">
      <alignment horizontal="left" vertical="center" wrapText="1"/>
    </xf>
    <xf numFmtId="0" fontId="39" fillId="2" borderId="0" xfId="0" applyFont="1" applyFill="1" applyBorder="1" applyAlignment="1" applyProtection="1">
      <alignment horizontal="left" vertical="center" wrapText="1"/>
    </xf>
    <xf numFmtId="0" fontId="39" fillId="2" borderId="86" xfId="0" applyFont="1" applyFill="1" applyBorder="1" applyAlignment="1" applyProtection="1">
      <alignment horizontal="left" vertical="center" wrapText="1"/>
    </xf>
    <xf numFmtId="0" fontId="7" fillId="8" borderId="93" xfId="0" applyFont="1" applyFill="1" applyBorder="1" applyAlignment="1" applyProtection="1">
      <alignment horizontal="center" vertical="center" wrapText="1"/>
    </xf>
    <xf numFmtId="0" fontId="7" fillId="8" borderId="94" xfId="0" applyFont="1" applyFill="1" applyBorder="1" applyAlignment="1" applyProtection="1">
      <alignment horizontal="center" vertical="center" wrapText="1"/>
    </xf>
    <xf numFmtId="0" fontId="16" fillId="0" borderId="95" xfId="0" applyFont="1" applyBorder="1" applyAlignment="1" applyProtection="1">
      <alignment horizontal="right" vertical="top"/>
    </xf>
    <xf numFmtId="0" fontId="7" fillId="5" borderId="96" xfId="0" applyFont="1" applyFill="1" applyBorder="1" applyAlignment="1" applyProtection="1">
      <alignment horizontal="center" vertical="center" wrapText="1"/>
    </xf>
    <xf numFmtId="0" fontId="7" fillId="5" borderId="90" xfId="0" applyFont="1" applyFill="1" applyBorder="1" applyAlignment="1" applyProtection="1">
      <alignment horizontal="center" vertical="center" wrapText="1"/>
    </xf>
    <xf numFmtId="0" fontId="7" fillId="0" borderId="9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97" xfId="0" applyFont="1" applyFill="1" applyBorder="1" applyAlignment="1" applyProtection="1">
      <alignment horizontal="center" vertical="center" wrapText="1"/>
    </xf>
    <xf numFmtId="0" fontId="7" fillId="0" borderId="86" xfId="0" applyNumberFormat="1" applyFont="1" applyFill="1" applyBorder="1" applyAlignment="1" applyProtection="1">
      <alignment horizontal="left" vertical="center"/>
    </xf>
    <xf numFmtId="0" fontId="7" fillId="0" borderId="98" xfId="0" applyNumberFormat="1" applyFont="1" applyFill="1" applyBorder="1" applyAlignment="1" applyProtection="1">
      <alignment horizontal="left" vertical="center"/>
    </xf>
    <xf numFmtId="0" fontId="7" fillId="3" borderId="99" xfId="0" applyFont="1" applyFill="1" applyBorder="1" applyAlignment="1" applyProtection="1">
      <alignment horizontal="center" vertical="center" wrapText="1"/>
    </xf>
    <xf numFmtId="0" fontId="7" fillId="3" borderId="100" xfId="0" applyFont="1" applyFill="1" applyBorder="1" applyAlignment="1" applyProtection="1">
      <alignment horizontal="center" vertical="center" wrapText="1"/>
    </xf>
    <xf numFmtId="0" fontId="7" fillId="3" borderId="101" xfId="0" applyFont="1" applyFill="1" applyBorder="1" applyAlignment="1" applyProtection="1">
      <alignment horizontal="center" vertical="center" wrapText="1"/>
    </xf>
    <xf numFmtId="0" fontId="7" fillId="3" borderId="75" xfId="0" applyFont="1" applyFill="1" applyBorder="1" applyAlignment="1" applyProtection="1">
      <alignment horizontal="center" vertical="center" wrapText="1"/>
    </xf>
    <xf numFmtId="0" fontId="7" fillId="3" borderId="91" xfId="0" applyFont="1" applyFill="1" applyBorder="1" applyAlignment="1" applyProtection="1">
      <alignment horizontal="center" vertical="center" wrapText="1"/>
    </xf>
    <xf numFmtId="0" fontId="7" fillId="3" borderId="81" xfId="0" applyFont="1" applyFill="1" applyBorder="1" applyAlignment="1" applyProtection="1">
      <alignment horizontal="center" vertical="center" wrapText="1"/>
    </xf>
    <xf numFmtId="0" fontId="4" fillId="3" borderId="109" xfId="12" applyFont="1" applyFill="1" applyBorder="1" applyAlignment="1" applyProtection="1">
      <alignment horizontal="right" vertical="center" wrapText="1"/>
    </xf>
    <xf numFmtId="0" fontId="4" fillId="3" borderId="14" xfId="12" applyFont="1" applyFill="1" applyBorder="1" applyAlignment="1" applyProtection="1">
      <alignment horizontal="right" vertical="center" wrapText="1"/>
    </xf>
    <xf numFmtId="0" fontId="4" fillId="3" borderId="31" xfId="12" applyFont="1" applyFill="1" applyBorder="1" applyAlignment="1" applyProtection="1">
      <alignment horizontal="right" vertical="center" wrapText="1"/>
    </xf>
    <xf numFmtId="0" fontId="4" fillId="3" borderId="32" xfId="12" applyFont="1" applyFill="1" applyBorder="1" applyAlignment="1" applyProtection="1">
      <alignment horizontal="right" vertical="center" wrapText="1"/>
    </xf>
    <xf numFmtId="0" fontId="39" fillId="2" borderId="90" xfId="0" applyFont="1" applyFill="1" applyBorder="1" applyAlignment="1" applyProtection="1">
      <alignment horizontal="left" vertical="center" wrapText="1"/>
    </xf>
    <xf numFmtId="0" fontId="39" fillId="2" borderId="91" xfId="0" applyFont="1" applyFill="1" applyBorder="1" applyAlignment="1" applyProtection="1">
      <alignment horizontal="left" vertical="center" wrapText="1"/>
    </xf>
    <xf numFmtId="0" fontId="39" fillId="2" borderId="92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vertical="top"/>
    </xf>
    <xf numFmtId="0" fontId="7" fillId="0" borderId="111" xfId="0" applyFont="1" applyFill="1" applyBorder="1" applyAlignment="1" applyProtection="1">
      <alignment horizontal="left" vertical="center" wrapText="1"/>
    </xf>
    <xf numFmtId="0" fontId="7" fillId="0" borderId="110" xfId="0" applyFont="1" applyFill="1" applyBorder="1" applyAlignment="1" applyProtection="1">
      <alignment horizontal="left" vertical="center" wrapText="1"/>
    </xf>
    <xf numFmtId="0" fontId="7" fillId="0" borderId="112" xfId="0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7" fillId="2" borderId="96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97" xfId="0" applyFont="1" applyFill="1" applyBorder="1" applyAlignment="1" applyProtection="1">
      <alignment horizontal="left" vertical="center" wrapText="1"/>
    </xf>
    <xf numFmtId="0" fontId="7" fillId="2" borderId="79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89" xfId="0" applyFont="1" applyFill="1" applyBorder="1" applyAlignment="1" applyProtection="1">
      <alignment horizontal="left" vertical="center" wrapText="1"/>
    </xf>
    <xf numFmtId="0" fontId="7" fillId="0" borderId="87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88" xfId="0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95" xfId="0" applyNumberFormat="1" applyFont="1" applyFill="1" applyBorder="1" applyAlignment="1" applyProtection="1">
      <alignment horizontal="left" vertical="center"/>
    </xf>
    <xf numFmtId="0" fontId="7" fillId="2" borderId="87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88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top" wrapText="1"/>
    </xf>
    <xf numFmtId="0" fontId="30" fillId="0" borderId="0" xfId="0" applyFont="1" applyAlignment="1" applyProtection="1">
      <alignment horizontal="left" vertical="top" wrapText="1"/>
    </xf>
    <xf numFmtId="0" fontId="39" fillId="2" borderId="104" xfId="0" applyFont="1" applyFill="1" applyBorder="1" applyAlignment="1" applyProtection="1">
      <alignment horizontal="left" vertical="center" wrapText="1"/>
    </xf>
    <xf numFmtId="0" fontId="39" fillId="2" borderId="95" xfId="0" applyFont="1" applyFill="1" applyBorder="1" applyAlignment="1" applyProtection="1">
      <alignment horizontal="left" vertical="center" wrapText="1"/>
    </xf>
    <xf numFmtId="0" fontId="39" fillId="2" borderId="98" xfId="0" applyFont="1" applyFill="1" applyBorder="1" applyAlignment="1" applyProtection="1">
      <alignment horizontal="left" vertical="center" wrapText="1"/>
    </xf>
    <xf numFmtId="0" fontId="4" fillId="0" borderId="63" xfId="11" applyFont="1" applyFill="1" applyBorder="1" applyAlignment="1" applyProtection="1">
      <alignment horizontal="center" vertical="top" wrapText="1"/>
    </xf>
    <xf numFmtId="0" fontId="5" fillId="0" borderId="36" xfId="11" applyFont="1" applyFill="1" applyBorder="1" applyAlignment="1" applyProtection="1">
      <alignment horizontal="center" vertical="top" wrapText="1"/>
    </xf>
    <xf numFmtId="0" fontId="5" fillId="0" borderId="23" xfId="11" applyFont="1" applyFill="1" applyBorder="1" applyAlignment="1" applyProtection="1">
      <alignment horizontal="center" vertical="top" wrapText="1"/>
    </xf>
    <xf numFmtId="0" fontId="4" fillId="0" borderId="21" xfId="11" applyFont="1" applyFill="1" applyBorder="1" applyAlignment="1" applyProtection="1">
      <alignment horizontal="center" vertical="top" wrapText="1"/>
    </xf>
    <xf numFmtId="0" fontId="5" fillId="0" borderId="15" xfId="11" applyFont="1" applyFill="1" applyBorder="1" applyAlignment="1" applyProtection="1">
      <alignment horizontal="center" vertical="top" wrapText="1"/>
    </xf>
    <xf numFmtId="0" fontId="5" fillId="0" borderId="8" xfId="11" applyFont="1" applyFill="1" applyBorder="1" applyAlignment="1" applyProtection="1">
      <alignment horizontal="center" vertical="top" wrapText="1"/>
    </xf>
    <xf numFmtId="0" fontId="16" fillId="0" borderId="0" xfId="0" applyFont="1" applyAlignment="1" applyProtection="1">
      <alignment horizontal="right" vertical="center"/>
    </xf>
    <xf numFmtId="0" fontId="4" fillId="0" borderId="34" xfId="11" applyFont="1" applyFill="1" applyBorder="1" applyAlignment="1" applyProtection="1">
      <alignment horizontal="center" vertical="top" wrapText="1"/>
    </xf>
    <xf numFmtId="0" fontId="5" fillId="0" borderId="30" xfId="11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left" vertical="center" wrapText="1"/>
    </xf>
    <xf numFmtId="2" fontId="4" fillId="0" borderId="2" xfId="11" applyNumberFormat="1" applyFont="1" applyFill="1" applyBorder="1" applyAlignment="1" applyProtection="1">
      <alignment horizontal="center" vertical="center" wrapText="1"/>
    </xf>
    <xf numFmtId="2" fontId="5" fillId="0" borderId="2" xfId="11" applyNumberFormat="1" applyFont="1" applyFill="1" applyBorder="1" applyAlignment="1" applyProtection="1">
      <alignment horizontal="center" vertical="center" wrapText="1"/>
    </xf>
    <xf numFmtId="167" fontId="12" fillId="0" borderId="102" xfId="11" applyNumberFormat="1" applyFont="1" applyFill="1" applyBorder="1" applyAlignment="1" applyProtection="1">
      <alignment horizontal="left" vertical="center" wrapText="1"/>
    </xf>
    <xf numFmtId="167" fontId="12" fillId="0" borderId="103" xfId="11" applyNumberFormat="1" applyFont="1" applyFill="1" applyBorder="1" applyAlignment="1" applyProtection="1">
      <alignment horizontal="left" vertical="center" wrapText="1"/>
    </xf>
    <xf numFmtId="167" fontId="11" fillId="0" borderId="0" xfId="11" applyNumberFormat="1" applyFont="1" applyFill="1" applyBorder="1" applyAlignment="1" applyProtection="1">
      <alignment horizontal="left" vertical="center" wrapText="1"/>
    </xf>
    <xf numFmtId="167" fontId="12" fillId="0" borderId="0" xfId="11" applyNumberFormat="1" applyFont="1" applyFill="1" applyBorder="1" applyAlignment="1" applyProtection="1">
      <alignment horizontal="left" vertical="center" wrapText="1"/>
    </xf>
    <xf numFmtId="167" fontId="7" fillId="10" borderId="58" xfId="11" applyNumberFormat="1" applyFont="1" applyFill="1" applyBorder="1" applyAlignment="1" applyProtection="1">
      <alignment horizontal="center" vertical="center"/>
    </xf>
    <xf numFmtId="167" fontId="7" fillId="10" borderId="59" xfId="11" applyNumberFormat="1" applyFont="1" applyFill="1" applyBorder="1" applyAlignment="1" applyProtection="1">
      <alignment horizontal="center" vertical="center"/>
    </xf>
    <xf numFmtId="167" fontId="7" fillId="10" borderId="60" xfId="11" applyNumberFormat="1" applyFont="1" applyFill="1" applyBorder="1" applyAlignment="1" applyProtection="1">
      <alignment horizontal="center" vertical="center"/>
    </xf>
    <xf numFmtId="0" fontId="4" fillId="0" borderId="21" xfId="12" applyFont="1" applyFill="1" applyBorder="1" applyAlignment="1" applyProtection="1">
      <alignment horizontal="center" vertical="center" wrapText="1"/>
    </xf>
    <xf numFmtId="0" fontId="4" fillId="0" borderId="15" xfId="12" applyFont="1" applyFill="1" applyBorder="1" applyAlignment="1" applyProtection="1">
      <alignment horizontal="center" vertical="center" wrapText="1"/>
    </xf>
    <xf numFmtId="3" fontId="11" fillId="6" borderId="96" xfId="11" applyNumberFormat="1" applyFont="1" applyFill="1" applyBorder="1" applyAlignment="1" applyProtection="1">
      <alignment horizontal="left" vertical="top" wrapText="1"/>
    </xf>
    <xf numFmtId="3" fontId="11" fillId="6" borderId="97" xfId="11" applyNumberFormat="1" applyFont="1" applyFill="1" applyBorder="1" applyAlignment="1" applyProtection="1">
      <alignment horizontal="left" vertical="top" wrapText="1"/>
    </xf>
    <xf numFmtId="3" fontId="11" fillId="6" borderId="85" xfId="11" applyNumberFormat="1" applyFont="1" applyFill="1" applyBorder="1" applyAlignment="1" applyProtection="1">
      <alignment horizontal="left" vertical="top" wrapText="1"/>
    </xf>
    <xf numFmtId="3" fontId="11" fillId="6" borderId="86" xfId="11" applyNumberFormat="1" applyFont="1" applyFill="1" applyBorder="1" applyAlignment="1" applyProtection="1">
      <alignment horizontal="left" vertical="top" wrapText="1"/>
    </xf>
    <xf numFmtId="3" fontId="11" fillId="6" borderId="104" xfId="11" applyNumberFormat="1" applyFont="1" applyFill="1" applyBorder="1" applyAlignment="1" applyProtection="1">
      <alignment horizontal="left" vertical="top" wrapText="1"/>
    </xf>
    <xf numFmtId="3" fontId="11" fillId="6" borderId="98" xfId="11" applyNumberFormat="1" applyFont="1" applyFill="1" applyBorder="1" applyAlignment="1" applyProtection="1">
      <alignment horizontal="left" vertical="top" wrapText="1"/>
    </xf>
    <xf numFmtId="0" fontId="4" fillId="0" borderId="22" xfId="11" applyFont="1" applyFill="1" applyBorder="1" applyAlignment="1" applyProtection="1">
      <alignment horizontal="center" vertical="top" wrapText="1"/>
    </xf>
    <xf numFmtId="0" fontId="13" fillId="0" borderId="37" xfId="0" applyNumberFormat="1" applyFont="1" applyFill="1" applyBorder="1" applyAlignment="1" applyProtection="1">
      <alignment horizontal="center" vertical="center" wrapText="1"/>
    </xf>
    <xf numFmtId="0" fontId="13" fillId="0" borderId="105" xfId="0" applyNumberFormat="1" applyFont="1" applyFill="1" applyBorder="1" applyAlignment="1" applyProtection="1">
      <alignment horizontal="center" vertical="center" wrapText="1"/>
    </xf>
    <xf numFmtId="0" fontId="13" fillId="0" borderId="61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horizontal="right" vertical="center"/>
    </xf>
    <xf numFmtId="0" fontId="17" fillId="0" borderId="0" xfId="18" applyNumberFormat="1" applyFont="1" applyAlignment="1" applyProtection="1">
      <alignment horizontal="right" vertical="center" wrapText="1" readingOrder="1"/>
    </xf>
    <xf numFmtId="0" fontId="13" fillId="0" borderId="114" xfId="0" applyNumberFormat="1" applyFont="1" applyFill="1" applyBorder="1" applyAlignment="1" applyProtection="1">
      <alignment horizontal="center" vertical="center" wrapText="1"/>
    </xf>
    <xf numFmtId="0" fontId="18" fillId="0" borderId="37" xfId="0" applyNumberFormat="1" applyFont="1" applyBorder="1" applyAlignment="1" applyProtection="1">
      <alignment horizontal="center" vertical="center"/>
    </xf>
    <xf numFmtId="0" fontId="18" fillId="0" borderId="105" xfId="0" applyNumberFormat="1" applyFont="1" applyBorder="1" applyAlignment="1" applyProtection="1">
      <alignment horizontal="center" vertical="center"/>
    </xf>
    <xf numFmtId="0" fontId="18" fillId="0" borderId="113" xfId="0" applyNumberFormat="1" applyFont="1" applyBorder="1" applyAlignment="1" applyProtection="1">
      <alignment horizontal="center" vertical="center"/>
    </xf>
    <xf numFmtId="0" fontId="19" fillId="0" borderId="39" xfId="14" applyFont="1" applyFill="1" applyBorder="1" applyAlignment="1" applyProtection="1">
      <alignment horizontal="center" vertical="top" wrapText="1"/>
    </xf>
    <xf numFmtId="0" fontId="19" fillId="0" borderId="43" xfId="14" applyFont="1" applyFill="1" applyBorder="1" applyAlignment="1" applyProtection="1">
      <alignment horizontal="center" vertical="top" wrapText="1"/>
    </xf>
    <xf numFmtId="0" fontId="19" fillId="0" borderId="39" xfId="14" applyNumberFormat="1" applyFont="1" applyFill="1" applyBorder="1" applyAlignment="1" applyProtection="1">
      <alignment horizontal="center" vertical="top" wrapText="1"/>
    </xf>
    <xf numFmtId="0" fontId="19" fillId="0" borderId="43" xfId="14" applyNumberFormat="1" applyFont="1" applyFill="1" applyBorder="1" applyAlignment="1" applyProtection="1">
      <alignment horizontal="center" vertical="top" wrapText="1"/>
    </xf>
    <xf numFmtId="9" fontId="19" fillId="0" borderId="38" xfId="19" applyFont="1" applyFill="1" applyBorder="1" applyAlignment="1" applyProtection="1">
      <alignment horizontal="center" vertical="top" wrapText="1"/>
    </xf>
    <xf numFmtId="9" fontId="19" fillId="0" borderId="41" xfId="19" applyFont="1" applyFill="1" applyBorder="1" applyAlignment="1" applyProtection="1">
      <alignment horizontal="center" vertical="top" wrapText="1"/>
    </xf>
    <xf numFmtId="0" fontId="19" fillId="0" borderId="39" xfId="17" applyNumberFormat="1" applyFont="1" applyFill="1" applyBorder="1" applyAlignment="1" applyProtection="1">
      <alignment horizontal="center" vertical="top" wrapText="1"/>
    </xf>
    <xf numFmtId="0" fontId="19" fillId="0" borderId="43" xfId="17" applyNumberFormat="1" applyFont="1" applyFill="1" applyBorder="1" applyAlignment="1" applyProtection="1">
      <alignment horizontal="center" vertical="top" wrapText="1"/>
    </xf>
    <xf numFmtId="0" fontId="18" fillId="0" borderId="115" xfId="0" applyNumberFormat="1" applyFont="1" applyBorder="1" applyAlignment="1" applyProtection="1">
      <alignment horizontal="center" vertical="center"/>
    </xf>
    <xf numFmtId="0" fontId="18" fillId="0" borderId="0" xfId="0" applyNumberFormat="1" applyFont="1" applyBorder="1" applyAlignment="1" applyProtection="1">
      <alignment horizontal="center" vertical="center"/>
    </xf>
    <xf numFmtId="0" fontId="0" fillId="0" borderId="105" xfId="0" applyNumberFormat="1" applyBorder="1" applyAlignment="1" applyProtection="1">
      <alignment horizontal="center"/>
    </xf>
    <xf numFmtId="0" fontId="4" fillId="11" borderId="87" xfId="0" applyFont="1" applyFill="1" applyBorder="1" applyAlignment="1" applyProtection="1">
      <alignment horizontal="center"/>
    </xf>
    <xf numFmtId="0" fontId="4" fillId="11" borderId="88" xfId="0" applyFont="1" applyFill="1" applyBorder="1" applyAlignment="1" applyProtection="1">
      <alignment horizontal="center"/>
    </xf>
    <xf numFmtId="0" fontId="0" fillId="11" borderId="87" xfId="0" applyFill="1" applyBorder="1" applyAlignment="1" applyProtection="1">
      <alignment horizontal="center"/>
    </xf>
    <xf numFmtId="0" fontId="0" fillId="11" borderId="88" xfId="0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 vertical="top"/>
    </xf>
  </cellXfs>
  <cellStyles count="24">
    <cellStyle name="Lien hypertexte" xfId="23" builtinId="8"/>
    <cellStyle name="Milliers" xfId="1" builtinId="3"/>
    <cellStyle name="Milliers 2" xfId="2" xr:uid="{00000000-0005-0000-0000-000002000000}"/>
    <cellStyle name="Milliers 2 2" xfId="3" xr:uid="{00000000-0005-0000-0000-000003000000}"/>
    <cellStyle name="Milliers 2 2 2" xfId="4" xr:uid="{00000000-0005-0000-0000-000004000000}"/>
    <cellStyle name="Milliers 2 3" xfId="5" xr:uid="{00000000-0005-0000-0000-000005000000}"/>
    <cellStyle name="Milliers 3" xfId="6" xr:uid="{00000000-0005-0000-0000-000006000000}"/>
    <cellStyle name="Milliers 3 2" xfId="7" xr:uid="{00000000-0005-0000-0000-000007000000}"/>
    <cellStyle name="Milliers 4" xfId="8" xr:uid="{00000000-0005-0000-0000-000008000000}"/>
    <cellStyle name="Milliers 4 2" xfId="9" xr:uid="{00000000-0005-0000-0000-000009000000}"/>
    <cellStyle name="Milliers 5" xfId="10" xr:uid="{00000000-0005-0000-0000-00000A000000}"/>
    <cellStyle name="Normal" xfId="0" builtinId="0"/>
    <cellStyle name="Normal 2" xfId="11" xr:uid="{00000000-0005-0000-0000-00000C000000}"/>
    <cellStyle name="Normal 2 2" xfId="12" xr:uid="{00000000-0005-0000-0000-00000D000000}"/>
    <cellStyle name="Normal 2 3" xfId="13" xr:uid="{00000000-0005-0000-0000-00000E000000}"/>
    <cellStyle name="Normal 2 4" xfId="14" xr:uid="{00000000-0005-0000-0000-00000F000000}"/>
    <cellStyle name="Normal 3" xfId="15" xr:uid="{00000000-0005-0000-0000-000010000000}"/>
    <cellStyle name="Normal 4" xfId="16" xr:uid="{00000000-0005-0000-0000-000011000000}"/>
    <cellStyle name="Normal 5" xfId="17" xr:uid="{00000000-0005-0000-0000-000012000000}"/>
    <cellStyle name="Pourcentage" xfId="18" builtinId="5"/>
    <cellStyle name="Pourcentage 2" xfId="19" xr:uid="{00000000-0005-0000-0000-000014000000}"/>
    <cellStyle name="Pourcentage 3" xfId="20" xr:uid="{00000000-0005-0000-0000-000015000000}"/>
    <cellStyle name="Standard 2" xfId="21" xr:uid="{00000000-0005-0000-0000-000016000000}"/>
    <cellStyle name="Standard 3" xfId="22" xr:uid="{00000000-0005-0000-0000-000017000000}"/>
  </cellStyles>
  <dxfs count="31">
    <dxf>
      <font>
        <b/>
        <i/>
        <color rgb="FFFF0000"/>
      </font>
    </dxf>
    <dxf>
      <fill>
        <patternFill>
          <bgColor theme="9" tint="0.39994506668294322"/>
        </patternFill>
      </fill>
    </dxf>
    <dxf>
      <font>
        <b/>
        <i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14147</xdr:colOff>
      <xdr:row>33</xdr:row>
      <xdr:rowOff>26686</xdr:rowOff>
    </xdr:from>
    <xdr:to>
      <xdr:col>0</xdr:col>
      <xdr:colOff>291379</xdr:colOff>
      <xdr:row>33</xdr:row>
      <xdr:rowOff>144396</xdr:rowOff>
    </xdr:to>
    <xdr:sp macro="" textlink="">
      <xdr:nvSpPr>
        <xdr:cNvPr id="7" name="Flussdiagramm: Prozess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147" y="7939763"/>
          <a:ext cx="277232" cy="117710"/>
        </a:xfrm>
        <a:prstGeom prst="flowChartProcess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30</xdr:row>
          <xdr:rowOff>104775</xdr:rowOff>
        </xdr:from>
        <xdr:to>
          <xdr:col>13</xdr:col>
          <xdr:colOff>95250</xdr:colOff>
          <xdr:row>36</xdr:row>
          <xdr:rowOff>409575</xdr:rowOff>
        </xdr:to>
        <xdr:sp macro="" textlink="">
          <xdr:nvSpPr>
            <xdr:cNvPr id="28718" name="Object 1070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1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12451</xdr:colOff>
      <xdr:row>24</xdr:row>
      <xdr:rowOff>83763</xdr:rowOff>
    </xdr:from>
    <xdr:to>
      <xdr:col>0</xdr:col>
      <xdr:colOff>331294</xdr:colOff>
      <xdr:row>24</xdr:row>
      <xdr:rowOff>232229</xdr:rowOff>
    </xdr:to>
    <xdr:sp macro="" textlink="">
      <xdr:nvSpPr>
        <xdr:cNvPr id="2" name="Flussdiagramm: Prozes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451" y="6651477"/>
          <a:ext cx="318843" cy="148466"/>
        </a:xfrm>
        <a:prstGeom prst="flowChartProcess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485775</xdr:colOff>
          <xdr:row>12</xdr:row>
          <xdr:rowOff>114300</xdr:rowOff>
        </xdr:from>
        <xdr:to>
          <xdr:col>8</xdr:col>
          <xdr:colOff>285750</xdr:colOff>
          <xdr:row>16</xdr:row>
          <xdr:rowOff>247650</xdr:rowOff>
        </xdr:to>
        <xdr:sp macro="" textlink="">
          <xdr:nvSpPr>
            <xdr:cNvPr id="5524" name="Object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3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el.alt@astra.admin.ch?cc=patricia.wasem@astra.admin.ch" TargetMode="External"/><Relationship Id="rId1" Type="http://schemas.openxmlformats.org/officeDocument/2006/relationships/hyperlink" Target="mailto:michel.alt@astra.admin.ch?cc=patricia.wasem@astra.admin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2.emf"/><Relationship Id="rId5" Type="http://schemas.openxmlformats.org/officeDocument/2006/relationships/package" Target="../embeddings/Microsoft_Word_Document1.docx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18"/>
  <sheetViews>
    <sheetView showGridLines="0" showRowColHeaders="0" tabSelected="1" showRuler="0" view="pageLayout" topLeftCell="A7" zoomScaleNormal="60" workbookViewId="0">
      <selection activeCell="A18" sqref="A18"/>
    </sheetView>
  </sheetViews>
  <sheetFormatPr baseColWidth="10" defaultColWidth="3.140625" defaultRowHeight="12.75"/>
  <cols>
    <col min="1" max="1" width="23" style="1" customWidth="1"/>
    <col min="2" max="2" width="20.7109375" style="1" customWidth="1"/>
    <col min="3" max="3" width="24.7109375" style="1" customWidth="1"/>
    <col min="4" max="6" width="23" style="1" customWidth="1"/>
    <col min="7" max="16384" width="3.140625" style="1"/>
  </cols>
  <sheetData>
    <row r="1" spans="1:7" s="73" customFormat="1" ht="19.899999999999999" customHeight="1">
      <c r="A1" s="299"/>
      <c r="B1" s="300"/>
      <c r="C1" s="300"/>
      <c r="D1" s="300"/>
      <c r="E1" s="301"/>
      <c r="F1" s="302" t="s">
        <v>158</v>
      </c>
      <c r="G1" s="299"/>
    </row>
    <row r="2" spans="1:7" s="70" customFormat="1" ht="47.45" customHeight="1">
      <c r="A2" s="307" t="s">
        <v>35</v>
      </c>
      <c r="B2" s="307"/>
      <c r="C2" s="307"/>
      <c r="D2" s="307"/>
      <c r="E2" s="307"/>
      <c r="F2" s="307"/>
    </row>
    <row r="3" spans="1:7" s="70" customFormat="1" ht="20.100000000000001" customHeight="1">
      <c r="A3" s="311" t="s">
        <v>34</v>
      </c>
      <c r="B3" s="312"/>
      <c r="C3" s="315"/>
      <c r="D3" s="315"/>
      <c r="E3" s="71"/>
      <c r="F3" s="73"/>
    </row>
    <row r="4" spans="1:7" s="70" customFormat="1" ht="20.100000000000001" customHeight="1">
      <c r="A4" s="213" t="s">
        <v>31</v>
      </c>
      <c r="B4" s="214"/>
      <c r="C4" s="315"/>
      <c r="D4" s="315"/>
      <c r="E4" s="71"/>
      <c r="F4" s="73"/>
    </row>
    <row r="5" spans="1:7" s="70" customFormat="1" ht="20.100000000000001" customHeight="1">
      <c r="A5" s="311" t="s">
        <v>32</v>
      </c>
      <c r="B5" s="311"/>
      <c r="C5" s="315"/>
      <c r="D5" s="315"/>
      <c r="E5" s="323" t="s">
        <v>116</v>
      </c>
      <c r="F5" s="323"/>
    </row>
    <row r="6" spans="1:7" s="70" customFormat="1" ht="70.900000000000006" customHeight="1">
      <c r="A6" s="313" t="s">
        <v>33</v>
      </c>
      <c r="B6" s="313"/>
      <c r="C6" s="314"/>
      <c r="D6" s="314"/>
      <c r="E6" s="72"/>
      <c r="F6" s="73"/>
    </row>
    <row r="7" spans="1:7" s="73" customFormat="1" ht="19.899999999999999" customHeight="1">
      <c r="B7" s="74"/>
      <c r="C7" s="74"/>
      <c r="D7" s="74"/>
      <c r="E7" s="75"/>
    </row>
    <row r="8" spans="1:7" s="73" customFormat="1" ht="30" customHeight="1">
      <c r="A8" s="303" t="s">
        <v>44</v>
      </c>
      <c r="B8" s="316" t="s">
        <v>43</v>
      </c>
      <c r="C8" s="209" t="s">
        <v>40</v>
      </c>
      <c r="D8" s="209" t="s">
        <v>39</v>
      </c>
      <c r="E8" s="309" t="s">
        <v>36</v>
      </c>
      <c r="F8" s="310"/>
    </row>
    <row r="9" spans="1:7" s="73" customFormat="1" ht="30" customHeight="1">
      <c r="A9" s="304"/>
      <c r="B9" s="317"/>
      <c r="C9" s="210" t="str">
        <f>Paramètres!E3</f>
        <v>choisir génération dans données décompte final</v>
      </c>
      <c r="D9" s="210" t="str">
        <f>Paramètres!E3</f>
        <v>choisir génération dans données décompte final</v>
      </c>
      <c r="E9" s="319" t="s">
        <v>37</v>
      </c>
      <c r="F9" s="321" t="s">
        <v>38</v>
      </c>
    </row>
    <row r="10" spans="1:7" s="73" customFormat="1" ht="30" customHeight="1">
      <c r="A10" s="305"/>
      <c r="B10" s="318"/>
      <c r="C10" s="194" t="s">
        <v>42</v>
      </c>
      <c r="D10" s="194" t="s">
        <v>41</v>
      </c>
      <c r="E10" s="320"/>
      <c r="F10" s="322"/>
    </row>
    <row r="11" spans="1:7" s="73" customFormat="1" ht="30" customHeight="1">
      <c r="A11" s="104" t="s">
        <v>45</v>
      </c>
      <c r="B11" s="93" t="s">
        <v>5</v>
      </c>
      <c r="C11" s="76" t="s">
        <v>6</v>
      </c>
      <c r="D11" s="76" t="s">
        <v>6</v>
      </c>
      <c r="E11" s="76" t="s">
        <v>18</v>
      </c>
      <c r="F11" s="77" t="s">
        <v>18</v>
      </c>
    </row>
    <row r="12" spans="1:7" s="73" customFormat="1" ht="30" customHeight="1">
      <c r="A12" s="215"/>
      <c r="B12" s="216"/>
      <c r="C12" s="217"/>
      <c r="D12" s="217"/>
      <c r="E12" s="106"/>
      <c r="F12" s="107"/>
    </row>
    <row r="13" spans="1:7" s="73" customFormat="1" ht="33.950000000000003" customHeight="1">
      <c r="A13" s="306"/>
      <c r="B13" s="306"/>
      <c r="C13" s="306"/>
      <c r="D13" s="306"/>
      <c r="E13" s="308" t="s">
        <v>53</v>
      </c>
      <c r="F13" s="308"/>
    </row>
    <row r="14" spans="1:7" s="80" customFormat="1" ht="29.1" customHeight="1">
      <c r="A14" s="303" t="s">
        <v>141</v>
      </c>
      <c r="B14" s="303" t="s">
        <v>154</v>
      </c>
      <c r="C14" s="251" t="s">
        <v>52</v>
      </c>
      <c r="D14" s="252"/>
      <c r="E14" s="253" t="s">
        <v>51</v>
      </c>
      <c r="F14" s="79"/>
    </row>
    <row r="15" spans="1:7" s="80" customFormat="1" ht="29.1" customHeight="1">
      <c r="A15" s="304"/>
      <c r="B15" s="304"/>
      <c r="C15" s="245"/>
      <c r="D15" s="249"/>
      <c r="E15" s="254"/>
      <c r="F15" s="78"/>
    </row>
    <row r="16" spans="1:7" s="78" customFormat="1" ht="29.1" customHeight="1">
      <c r="A16" s="305"/>
      <c r="B16" s="305"/>
      <c r="C16" s="250" t="s">
        <v>49</v>
      </c>
      <c r="D16" s="256"/>
      <c r="E16" s="255" t="s">
        <v>49</v>
      </c>
      <c r="F16" s="257"/>
    </row>
    <row r="17" spans="1:6" s="80" customFormat="1" ht="29.1" customHeight="1">
      <c r="A17" s="104" t="s">
        <v>153</v>
      </c>
      <c r="B17" s="104" t="s">
        <v>153</v>
      </c>
      <c r="C17" s="250" t="s">
        <v>0</v>
      </c>
      <c r="D17" s="220"/>
      <c r="E17" s="255" t="s">
        <v>0</v>
      </c>
      <c r="F17" s="105"/>
    </row>
    <row r="18" spans="1:6" s="80" customFormat="1" ht="29.1" customHeight="1">
      <c r="A18" s="215"/>
      <c r="B18" s="284"/>
      <c r="C18" s="250" t="s">
        <v>50</v>
      </c>
      <c r="D18" s="256"/>
      <c r="E18" s="255" t="s">
        <v>50</v>
      </c>
      <c r="F18" s="257"/>
    </row>
  </sheetData>
  <sheetProtection algorithmName="SHA-512" hashValue="pUzaFFjYn+fWZZNZ/pC8YAPgVAePI5HrtLiHQwaW6oulVdJi1A08XgTSnnHaYXdnya2GYmqwMRyt+kiheBoxwA==" saltValue="jY1/cPYKOWhd7WJChDkPtQ==" spinCount="100000" sheet="1" objects="1" scenarios="1"/>
  <mergeCells count="18">
    <mergeCell ref="F9:F10"/>
    <mergeCell ref="E5:F5"/>
    <mergeCell ref="A14:A16"/>
    <mergeCell ref="A13:D13"/>
    <mergeCell ref="B14:B16"/>
    <mergeCell ref="A2:F2"/>
    <mergeCell ref="E13:F13"/>
    <mergeCell ref="E8:F8"/>
    <mergeCell ref="A3:B3"/>
    <mergeCell ref="A5:B5"/>
    <mergeCell ref="A6:B6"/>
    <mergeCell ref="C6:D6"/>
    <mergeCell ref="C3:D3"/>
    <mergeCell ref="C4:D4"/>
    <mergeCell ref="C5:D5"/>
    <mergeCell ref="B8:B10"/>
    <mergeCell ref="A8:A10"/>
    <mergeCell ref="E9:E10"/>
  </mergeCells>
  <conditionalFormatting sqref="B4">
    <cfRule type="expression" dxfId="30" priority="17">
      <formula>$B$4=""</formula>
    </cfRule>
  </conditionalFormatting>
  <conditionalFormatting sqref="C3:D3">
    <cfRule type="expression" dxfId="29" priority="15">
      <formula>$C$3=""</formula>
    </cfRule>
  </conditionalFormatting>
  <conditionalFormatting sqref="C4:D4">
    <cfRule type="expression" dxfId="28" priority="14">
      <formula>$C$4=""</formula>
    </cfRule>
  </conditionalFormatting>
  <conditionalFormatting sqref="C5:D5">
    <cfRule type="expression" dxfId="27" priority="13">
      <formula>$C$5=""</formula>
    </cfRule>
  </conditionalFormatting>
  <conditionalFormatting sqref="C6:D6">
    <cfRule type="expression" dxfId="26" priority="12">
      <formula>$C$6=""</formula>
    </cfRule>
  </conditionalFormatting>
  <conditionalFormatting sqref="A12">
    <cfRule type="expression" dxfId="25" priority="11">
      <formula>$A$12=""</formula>
    </cfRule>
  </conditionalFormatting>
  <conditionalFormatting sqref="B12">
    <cfRule type="expression" dxfId="24" priority="10">
      <formula>$B$12=""</formula>
    </cfRule>
  </conditionalFormatting>
  <conditionalFormatting sqref="C12">
    <cfRule type="expression" dxfId="23" priority="9">
      <formula>$C$12=""</formula>
    </cfRule>
  </conditionalFormatting>
  <conditionalFormatting sqref="D12">
    <cfRule type="expression" dxfId="22" priority="7">
      <formula>$D$12=""</formula>
    </cfRule>
  </conditionalFormatting>
  <conditionalFormatting sqref="D16">
    <cfRule type="expression" dxfId="21" priority="6">
      <formula>$D$16=""</formula>
    </cfRule>
  </conditionalFormatting>
  <conditionalFormatting sqref="D18">
    <cfRule type="expression" dxfId="20" priority="5">
      <formula>$D$18=""</formula>
    </cfRule>
  </conditionalFormatting>
  <conditionalFormatting sqref="A18">
    <cfRule type="containsBlanks" dxfId="19" priority="3">
      <formula>LEN(TRIM(A18))=0</formula>
    </cfRule>
  </conditionalFormatting>
  <hyperlinks>
    <hyperlink ref="E5" r:id="rId1" display="Mail à : " xr:uid="{00000000-0004-0000-0000-000000000000}"/>
    <hyperlink ref="E5:F5" r:id="rId2" display="Demande à envoyer à : " xr:uid="{00000000-0004-0000-0000-000001000000}"/>
  </hyperlinks>
  <printOptions horizontalCentered="1" verticalCentered="1"/>
  <pageMargins left="0.9055118110236221" right="0.9055118110236221" top="0.94488188976377963" bottom="0.39370078740157483" header="0.31496062992125984" footer="0.11811023622047245"/>
  <pageSetup paperSize="9" scale="91" orientation="landscape" r:id="rId3"/>
  <headerFooter>
    <oddHeader>&amp;L&amp;"Arial,Fett"Fonds pour les routes nationales et le trafic d'agglomération (FORTA) / Mesures A des projets d'agglomération
Directives de l'OFROU relatives aux mesures Circulation routière, Tram et Mobilité douce
Données pour le décompte / rapport final</oddHeader>
  </headerFooter>
  <customProperties>
    <customPr name="EpmWorksheetKeyString_GUID" r:id="rId4"/>
  </customProperties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Paramètres!$A$2:$A$6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Paramètres!$H$2:$H$7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0.14999847407452621"/>
    <pageSetUpPr fitToPage="1"/>
  </sheetPr>
  <dimension ref="A1:N40"/>
  <sheetViews>
    <sheetView showGridLines="0" showRuler="0" zoomScale="110" zoomScaleNormal="110" zoomScaleSheetLayoutView="110" zoomScalePageLayoutView="98" workbookViewId="0">
      <selection activeCell="E25" sqref="E25"/>
    </sheetView>
  </sheetViews>
  <sheetFormatPr baseColWidth="10" defaultColWidth="10" defaultRowHeight="12.75"/>
  <cols>
    <col min="1" max="2" width="7.85546875" style="1" customWidth="1"/>
    <col min="3" max="3" width="32.7109375" style="1" customWidth="1"/>
    <col min="4" max="5" width="17.7109375" style="1" customWidth="1"/>
    <col min="6" max="6" width="5.7109375" style="1" customWidth="1"/>
    <col min="7" max="7" width="12.7109375" style="1" customWidth="1"/>
    <col min="8" max="8" width="9" style="1" bestFit="1" customWidth="1"/>
    <col min="9" max="9" width="4.7109375" style="1" customWidth="1"/>
    <col min="10" max="10" width="12.7109375" style="1" customWidth="1"/>
    <col min="11" max="11" width="4.7109375" style="1" customWidth="1"/>
    <col min="12" max="12" width="12.7109375" style="1" customWidth="1"/>
    <col min="13" max="13" width="2.7109375" style="1" customWidth="1"/>
    <col min="14" max="16384" width="10" style="1"/>
  </cols>
  <sheetData>
    <row r="1" spans="1:14" ht="20.100000000000001" customHeight="1">
      <c r="A1" s="324"/>
      <c r="B1" s="324"/>
      <c r="C1" s="324"/>
      <c r="D1" s="95"/>
      <c r="E1" s="96"/>
      <c r="F1" s="95"/>
      <c r="G1" s="325"/>
      <c r="H1" s="325"/>
      <c r="I1" s="325"/>
      <c r="J1" s="112"/>
      <c r="K1" s="112"/>
      <c r="L1" s="293" t="s">
        <v>158</v>
      </c>
      <c r="M1" s="2"/>
    </row>
    <row r="2" spans="1:14" ht="20.100000000000001" customHeight="1">
      <c r="A2" s="356"/>
      <c r="B2" s="356"/>
      <c r="C2" s="356"/>
      <c r="D2" s="2"/>
      <c r="E2" s="297"/>
      <c r="F2" s="2"/>
      <c r="G2" s="326"/>
      <c r="H2" s="326"/>
      <c r="I2" s="326"/>
      <c r="J2" s="298"/>
      <c r="K2" s="298"/>
      <c r="L2" s="296" t="s">
        <v>20</v>
      </c>
      <c r="M2" s="2"/>
    </row>
    <row r="3" spans="1:14" ht="21.6" customHeight="1">
      <c r="A3" s="362" t="s">
        <v>34</v>
      </c>
      <c r="B3" s="363"/>
      <c r="C3" s="131">
        <f>'Données pour décompte final'!C3</f>
        <v>0</v>
      </c>
      <c r="D3" s="2"/>
      <c r="E3" s="2"/>
      <c r="F3" s="2"/>
      <c r="G3" s="66"/>
      <c r="H3" s="335" t="s">
        <v>54</v>
      </c>
      <c r="I3" s="335"/>
      <c r="J3" s="335"/>
      <c r="K3" s="335"/>
      <c r="L3" s="335"/>
      <c r="M3" s="2"/>
    </row>
    <row r="4" spans="1:14" ht="29.25" customHeight="1" thickBot="1">
      <c r="A4" s="360" t="s">
        <v>31</v>
      </c>
      <c r="B4" s="361"/>
      <c r="C4" s="130">
        <f>'Données pour décompte final'!C4</f>
        <v>0</v>
      </c>
      <c r="D4" s="338" t="s">
        <v>55</v>
      </c>
      <c r="E4" s="339"/>
      <c r="F4" s="339"/>
      <c r="G4" s="339"/>
      <c r="H4" s="339"/>
      <c r="I4" s="339"/>
      <c r="J4" s="339"/>
      <c r="K4" s="339"/>
      <c r="L4" s="340"/>
      <c r="M4" s="2"/>
    </row>
    <row r="5" spans="1:14" ht="22.7" customHeight="1" thickTop="1">
      <c r="A5" s="373" t="s">
        <v>32</v>
      </c>
      <c r="B5" s="374"/>
      <c r="C5" s="341">
        <f>'Données pour décompte final'!C5</f>
        <v>0</v>
      </c>
      <c r="D5" s="336" t="s">
        <v>56</v>
      </c>
      <c r="E5" s="333" t="s">
        <v>57</v>
      </c>
      <c r="F5" s="343" t="s">
        <v>58</v>
      </c>
      <c r="G5" s="344"/>
      <c r="H5" s="344"/>
      <c r="I5" s="344"/>
      <c r="J5" s="344"/>
      <c r="K5" s="344"/>
      <c r="L5" s="345"/>
      <c r="M5" s="2"/>
    </row>
    <row r="6" spans="1:14" ht="14.1" customHeight="1">
      <c r="A6" s="375"/>
      <c r="B6" s="375"/>
      <c r="C6" s="342"/>
      <c r="D6" s="337"/>
      <c r="E6" s="334"/>
      <c r="F6" s="346"/>
      <c r="G6" s="347"/>
      <c r="H6" s="347"/>
      <c r="I6" s="347"/>
      <c r="J6" s="347"/>
      <c r="K6" s="347"/>
      <c r="L6" s="348"/>
      <c r="M6" s="3"/>
    </row>
    <row r="7" spans="1:14" s="5" customFormat="1" ht="37.5" customHeight="1">
      <c r="A7" s="370" t="s">
        <v>62</v>
      </c>
      <c r="B7" s="371"/>
      <c r="C7" s="372"/>
      <c r="D7" s="196" t="s">
        <v>61</v>
      </c>
      <c r="E7" s="197" t="s">
        <v>61</v>
      </c>
      <c r="F7" s="349" t="s">
        <v>71</v>
      </c>
      <c r="G7" s="350"/>
      <c r="H7" s="195" t="s">
        <v>59</v>
      </c>
      <c r="I7" s="262"/>
      <c r="J7" s="261" t="s">
        <v>60</v>
      </c>
      <c r="K7" s="351" t="s">
        <v>72</v>
      </c>
      <c r="L7" s="352"/>
      <c r="M7" s="4"/>
      <c r="N7" s="69"/>
    </row>
    <row r="8" spans="1:14" s="5" customFormat="1" ht="16.5" customHeight="1">
      <c r="A8" s="364" t="s">
        <v>63</v>
      </c>
      <c r="B8" s="365"/>
      <c r="C8" s="366"/>
      <c r="D8" s="171"/>
      <c r="E8" s="123"/>
      <c r="F8" s="41"/>
      <c r="G8" s="18"/>
      <c r="H8" s="16"/>
      <c r="I8" s="17"/>
      <c r="J8" s="18"/>
      <c r="K8" s="19"/>
      <c r="L8" s="15"/>
      <c r="M8" s="4"/>
      <c r="N8" s="68"/>
    </row>
    <row r="9" spans="1:14" s="5" customFormat="1" ht="16.5" customHeight="1">
      <c r="A9" s="330" t="s">
        <v>119</v>
      </c>
      <c r="B9" s="331"/>
      <c r="C9" s="332"/>
      <c r="D9" s="121">
        <f>SUM(ROUND(E9,0),ROUND(G9,0))</f>
        <v>0</v>
      </c>
      <c r="E9" s="122"/>
      <c r="F9" s="40"/>
      <c r="G9" s="119"/>
      <c r="H9" s="263">
        <v>0</v>
      </c>
      <c r="I9" s="11"/>
      <c r="J9" s="12">
        <f t="shared" ref="J9:J11" si="0">SUM(G9*H9/(1+H9))</f>
        <v>0</v>
      </c>
      <c r="K9" s="13"/>
      <c r="L9" s="14">
        <f>ROUND(G9,0)-ROUND(J9,0)</f>
        <v>0</v>
      </c>
      <c r="M9" s="4"/>
      <c r="N9" s="68"/>
    </row>
    <row r="10" spans="1:14" s="5" customFormat="1" ht="16.5" customHeight="1">
      <c r="A10" s="330" t="s">
        <v>120</v>
      </c>
      <c r="B10" s="331"/>
      <c r="C10" s="332"/>
      <c r="D10" s="121">
        <f>SUM(ROUND(E10,0),ROUND(G10,0))</f>
        <v>0</v>
      </c>
      <c r="E10" s="122"/>
      <c r="F10" s="40"/>
      <c r="G10" s="119"/>
      <c r="H10" s="263">
        <v>0</v>
      </c>
      <c r="I10" s="11"/>
      <c r="J10" s="12">
        <f t="shared" si="0"/>
        <v>0</v>
      </c>
      <c r="K10" s="13"/>
      <c r="L10" s="14">
        <f>ROUND(G10,0)-ROUND(J10,0)</f>
        <v>0</v>
      </c>
      <c r="M10" s="4"/>
      <c r="N10" s="68"/>
    </row>
    <row r="11" spans="1:14" s="5" customFormat="1" ht="16.5" customHeight="1">
      <c r="A11" s="367" t="s">
        <v>64</v>
      </c>
      <c r="B11" s="368"/>
      <c r="C11" s="369"/>
      <c r="D11" s="121">
        <f>SUM(ROUND(E11,0),ROUND(G11,0))</f>
        <v>0</v>
      </c>
      <c r="E11" s="122"/>
      <c r="F11" s="40"/>
      <c r="G11" s="119"/>
      <c r="H11" s="263">
        <v>0</v>
      </c>
      <c r="I11" s="11"/>
      <c r="J11" s="12">
        <f t="shared" si="0"/>
        <v>0</v>
      </c>
      <c r="K11" s="13"/>
      <c r="L11" s="14">
        <f>ROUND(G11,0)-ROUND(J11,0)</f>
        <v>0</v>
      </c>
      <c r="M11" s="4"/>
      <c r="N11" s="68"/>
    </row>
    <row r="12" spans="1:14" s="5" customFormat="1" ht="16.5" customHeight="1">
      <c r="A12" s="327" t="s">
        <v>124</v>
      </c>
      <c r="B12" s="328"/>
      <c r="C12" s="329"/>
      <c r="D12" s="219"/>
      <c r="E12" s="266"/>
      <c r="F12" s="40"/>
      <c r="G12" s="267"/>
      <c r="H12" s="264"/>
      <c r="I12" s="11"/>
      <c r="J12" s="12"/>
      <c r="K12" s="13"/>
      <c r="L12" s="14"/>
      <c r="M12" s="4"/>
      <c r="N12" s="68"/>
    </row>
    <row r="13" spans="1:14" s="5" customFormat="1" ht="18" customHeight="1">
      <c r="A13" s="330" t="s">
        <v>125</v>
      </c>
      <c r="B13" s="331"/>
      <c r="C13" s="332"/>
      <c r="D13" s="121">
        <f t="shared" ref="D13" si="1">SUM(ROUND(E13,0),ROUND(G13,0))</f>
        <v>0</v>
      </c>
      <c r="E13" s="172"/>
      <c r="F13" s="40"/>
      <c r="G13" s="119"/>
      <c r="H13" s="263">
        <v>2.5000000000000001E-2</v>
      </c>
      <c r="I13" s="11"/>
      <c r="J13" s="12">
        <f t="shared" ref="J13:J14" si="2">SUM(G13*H13/(1+H13))</f>
        <v>0</v>
      </c>
      <c r="K13" s="163"/>
      <c r="L13" s="14">
        <f t="shared" ref="L13" si="3">ROUND(G13,0)-ROUND(J13,0)</f>
        <v>0</v>
      </c>
      <c r="M13" s="4"/>
      <c r="N13" s="68"/>
    </row>
    <row r="14" spans="1:14" s="5" customFormat="1" ht="18" customHeight="1">
      <c r="A14" s="353" t="s">
        <v>122</v>
      </c>
      <c r="B14" s="354"/>
      <c r="C14" s="355"/>
      <c r="D14" s="121">
        <f>SUM(ROUND(E14,0),ROUND(G14,0))</f>
        <v>0</v>
      </c>
      <c r="E14" s="173"/>
      <c r="F14" s="161"/>
      <c r="G14" s="119"/>
      <c r="H14" s="263">
        <v>2.5999999999999999E-2</v>
      </c>
      <c r="I14" s="162"/>
      <c r="J14" s="160">
        <f t="shared" si="2"/>
        <v>0</v>
      </c>
      <c r="K14" s="164"/>
      <c r="L14" s="14">
        <f>ROUND(G14,0)-ROUND(J14,0)</f>
        <v>0</v>
      </c>
      <c r="M14" s="4"/>
      <c r="N14" s="68"/>
    </row>
    <row r="15" spans="1:14" s="5" customFormat="1" ht="24.95" customHeight="1">
      <c r="A15" s="357" t="s">
        <v>149</v>
      </c>
      <c r="B15" s="358"/>
      <c r="C15" s="359"/>
      <c r="D15" s="219"/>
      <c r="E15" s="266"/>
      <c r="F15" s="40"/>
      <c r="G15" s="267"/>
      <c r="H15" s="10"/>
      <c r="I15" s="11"/>
      <c r="J15" s="12"/>
      <c r="K15" s="13"/>
      <c r="L15" s="14"/>
      <c r="M15" s="4"/>
      <c r="N15" s="68"/>
    </row>
    <row r="16" spans="1:14" s="5" customFormat="1" ht="16.5" customHeight="1">
      <c r="A16" s="330" t="s">
        <v>119</v>
      </c>
      <c r="B16" s="331"/>
      <c r="C16" s="332"/>
      <c r="D16" s="121">
        <f>SUM(ROUND(E16,0),ROUND(G16,0))</f>
        <v>0</v>
      </c>
      <c r="E16" s="122"/>
      <c r="F16" s="40"/>
      <c r="G16" s="119"/>
      <c r="H16" s="10" t="s">
        <v>75</v>
      </c>
      <c r="I16" s="11"/>
      <c r="J16" s="268"/>
      <c r="K16" s="13"/>
      <c r="L16" s="14">
        <f>ROUND(G16,0)-ROUND(J16,0)</f>
        <v>0</v>
      </c>
      <c r="M16" s="4"/>
      <c r="N16" s="68"/>
    </row>
    <row r="17" spans="1:14" s="5" customFormat="1" ht="16.5" customHeight="1">
      <c r="A17" s="353" t="s">
        <v>120</v>
      </c>
      <c r="B17" s="354"/>
      <c r="C17" s="355"/>
      <c r="D17" s="121">
        <f>SUM(ROUND(E17,0),ROUND(G17,0))</f>
        <v>0</v>
      </c>
      <c r="E17" s="122"/>
      <c r="F17" s="40"/>
      <c r="G17" s="119"/>
      <c r="H17" s="10" t="s">
        <v>75</v>
      </c>
      <c r="I17" s="11"/>
      <c r="J17" s="268"/>
      <c r="K17" s="13"/>
      <c r="L17" s="14">
        <f>ROUND(G17,0)-ROUND(J17,0)</f>
        <v>0</v>
      </c>
      <c r="M17" s="4"/>
      <c r="N17" s="68"/>
    </row>
    <row r="18" spans="1:14" s="5" customFormat="1" ht="16.5" customHeight="1">
      <c r="A18" s="327" t="s">
        <v>65</v>
      </c>
      <c r="B18" s="328"/>
      <c r="C18" s="329"/>
      <c r="D18" s="171"/>
      <c r="E18" s="123"/>
      <c r="F18" s="41"/>
      <c r="G18" s="18"/>
      <c r="H18" s="16"/>
      <c r="I18" s="17"/>
      <c r="J18" s="18"/>
      <c r="K18" s="19"/>
      <c r="L18" s="15"/>
      <c r="M18" s="4"/>
      <c r="N18" s="68"/>
    </row>
    <row r="19" spans="1:14" s="5" customFormat="1" ht="18" customHeight="1">
      <c r="A19" s="330" t="s">
        <v>73</v>
      </c>
      <c r="B19" s="331"/>
      <c r="C19" s="332"/>
      <c r="D19" s="121">
        <f t="shared" ref="D19:D29" si="4">SUM(ROUND(E19,0),ROUND(G19,0))</f>
        <v>0</v>
      </c>
      <c r="E19" s="172"/>
      <c r="F19" s="40"/>
      <c r="G19" s="119"/>
      <c r="H19" s="264">
        <v>0.08</v>
      </c>
      <c r="I19" s="11"/>
      <c r="J19" s="12">
        <f>SUM(G19*H19/(1+H19))</f>
        <v>0</v>
      </c>
      <c r="K19" s="163"/>
      <c r="L19" s="14">
        <f t="shared" ref="L19:L28" si="5">ROUND(G19,0)-ROUND(J19,0)</f>
        <v>0</v>
      </c>
      <c r="M19" s="4"/>
      <c r="N19" s="68"/>
    </row>
    <row r="20" spans="1:14" s="5" customFormat="1" ht="18" customHeight="1">
      <c r="A20" s="330" t="s">
        <v>123</v>
      </c>
      <c r="B20" s="331"/>
      <c r="C20" s="332"/>
      <c r="D20" s="121">
        <f t="shared" ref="D20" si="6">SUM(ROUND(E20,0),ROUND(G20,0))</f>
        <v>0</v>
      </c>
      <c r="E20" s="172"/>
      <c r="F20" s="40"/>
      <c r="G20" s="119"/>
      <c r="H20" s="264">
        <v>7.6999999999999999E-2</v>
      </c>
      <c r="I20" s="11"/>
      <c r="J20" s="12">
        <f t="shared" ref="J20:J21" si="7">SUM(G20*H20/(1+H20))</f>
        <v>0</v>
      </c>
      <c r="K20" s="163"/>
      <c r="L20" s="14">
        <f t="shared" ref="L20" si="8">ROUND(G20,0)-ROUND(J20,0)</f>
        <v>0</v>
      </c>
      <c r="M20" s="4"/>
      <c r="N20" s="68"/>
    </row>
    <row r="21" spans="1:14" s="5" customFormat="1" ht="18" customHeight="1">
      <c r="A21" s="353" t="s">
        <v>122</v>
      </c>
      <c r="B21" s="354"/>
      <c r="C21" s="355"/>
      <c r="D21" s="121">
        <f>SUM(ROUND(E21,0),ROUND(G21,0))</f>
        <v>0</v>
      </c>
      <c r="E21" s="173"/>
      <c r="F21" s="161"/>
      <c r="G21" s="119"/>
      <c r="H21" s="264">
        <v>8.1000000000000003E-2</v>
      </c>
      <c r="I21" s="162"/>
      <c r="J21" s="160">
        <f t="shared" si="7"/>
        <v>0</v>
      </c>
      <c r="K21" s="164"/>
      <c r="L21" s="14">
        <f>ROUND(G21,0)-ROUND(J21,0)</f>
        <v>0</v>
      </c>
      <c r="M21" s="4"/>
      <c r="N21" s="68"/>
    </row>
    <row r="22" spans="1:14" s="5" customFormat="1" ht="16.5" customHeight="1">
      <c r="A22" s="327" t="s">
        <v>66</v>
      </c>
      <c r="B22" s="328"/>
      <c r="C22" s="329"/>
      <c r="D22" s="159"/>
      <c r="E22" s="123"/>
      <c r="F22" s="41"/>
      <c r="G22" s="160" t="s">
        <v>0</v>
      </c>
      <c r="H22" s="265"/>
      <c r="I22" s="17"/>
      <c r="J22" s="18"/>
      <c r="K22" s="19"/>
      <c r="L22" s="14"/>
      <c r="M22" s="4"/>
      <c r="N22" s="68"/>
    </row>
    <row r="23" spans="1:14" s="5" customFormat="1" ht="16.5" customHeight="1">
      <c r="A23" s="330" t="s">
        <v>67</v>
      </c>
      <c r="B23" s="331"/>
      <c r="C23" s="332"/>
      <c r="D23" s="121">
        <f t="shared" si="4"/>
        <v>0</v>
      </c>
      <c r="E23" s="122"/>
      <c r="F23" s="40"/>
      <c r="G23" s="119"/>
      <c r="H23" s="264">
        <v>7.5999999999999998E-2</v>
      </c>
      <c r="I23" s="11"/>
      <c r="J23" s="12">
        <f t="shared" ref="J23:J26" si="9">SUM(G23*H23/(1+H23))</f>
        <v>0</v>
      </c>
      <c r="K23" s="13"/>
      <c r="L23" s="14">
        <f t="shared" si="5"/>
        <v>0</v>
      </c>
      <c r="M23" s="4"/>
      <c r="N23" s="68"/>
    </row>
    <row r="24" spans="1:14" s="5" customFormat="1" ht="18" customHeight="1">
      <c r="A24" s="330" t="s">
        <v>73</v>
      </c>
      <c r="B24" s="331"/>
      <c r="C24" s="332"/>
      <c r="D24" s="169">
        <f>SUM(ROUND(E24,0),ROUND(G24,0))</f>
        <v>0</v>
      </c>
      <c r="E24" s="170"/>
      <c r="F24" s="40"/>
      <c r="G24" s="168"/>
      <c r="H24" s="264">
        <v>0.08</v>
      </c>
      <c r="I24" s="11"/>
      <c r="J24" s="12">
        <f t="shared" si="9"/>
        <v>0</v>
      </c>
      <c r="K24" s="13"/>
      <c r="L24" s="14">
        <f>ROUND(G24,0)-ROUND(J24,0)</f>
        <v>0</v>
      </c>
      <c r="M24" s="4"/>
      <c r="N24" s="68"/>
    </row>
    <row r="25" spans="1:14" s="5" customFormat="1" ht="18" customHeight="1">
      <c r="A25" s="330" t="s">
        <v>121</v>
      </c>
      <c r="B25" s="331"/>
      <c r="C25" s="332"/>
      <c r="D25" s="169">
        <f>SUM(ROUND(E25,0),ROUND(G25,0))</f>
        <v>0</v>
      </c>
      <c r="E25" s="170"/>
      <c r="F25" s="40"/>
      <c r="G25" s="168"/>
      <c r="H25" s="264">
        <v>7.6999999999999999E-2</v>
      </c>
      <c r="I25" s="11"/>
      <c r="J25" s="12">
        <f t="shared" si="9"/>
        <v>0</v>
      </c>
      <c r="K25" s="13"/>
      <c r="L25" s="14">
        <f>ROUND(G25,0)-ROUND(J25,0)</f>
        <v>0</v>
      </c>
      <c r="M25" s="4"/>
      <c r="N25" s="68"/>
    </row>
    <row r="26" spans="1:14" s="5" customFormat="1" ht="18" customHeight="1">
      <c r="A26" s="381" t="s">
        <v>122</v>
      </c>
      <c r="B26" s="382"/>
      <c r="C26" s="383"/>
      <c r="D26" s="165">
        <f t="shared" si="4"/>
        <v>0</v>
      </c>
      <c r="E26" s="124"/>
      <c r="F26" s="41"/>
      <c r="G26" s="166"/>
      <c r="H26" s="264">
        <v>8.1000000000000003E-2</v>
      </c>
      <c r="I26" s="17"/>
      <c r="J26" s="18">
        <f t="shared" si="9"/>
        <v>0</v>
      </c>
      <c r="K26" s="19"/>
      <c r="L26" s="167">
        <f t="shared" si="5"/>
        <v>0</v>
      </c>
      <c r="M26" s="4"/>
      <c r="N26" s="68"/>
    </row>
    <row r="27" spans="1:14" s="5" customFormat="1" ht="16.5" customHeight="1">
      <c r="A27" s="376" t="s">
        <v>68</v>
      </c>
      <c r="B27" s="377"/>
      <c r="C27" s="378"/>
      <c r="D27" s="125">
        <f t="shared" si="4"/>
        <v>0</v>
      </c>
      <c r="E27" s="148">
        <f>SUM(ROUND(E9,0),ROUND(E10,0),ROUND(E11,0),ROUND(E13,0),ROUND(E14,0),ROUND(E16,0),ROUND(E17,0),ROUND(E19,0),ROUND(E20,0),ROUND(E21,0),ROUND(E23,0),ROUND(E24,0),ROUND(E25,0),ROUND(E26,0))</f>
        <v>0</v>
      </c>
      <c r="F27" s="116" t="s">
        <v>1</v>
      </c>
      <c r="G27" s="115">
        <f>SUM(ROUND(G9,0),ROUND(G10,0),ROUND(G11,0),ROUND(G13,0),ROUND(G14,0),ROUND(G16,0),ROUND(G17,0),ROUND(G19,0),ROUND(G20,0),ROUND(G21,0),ROUND(G23,0),ROUND(G24,0),ROUND(G25,0),ROUND(G26,0))</f>
        <v>0</v>
      </c>
      <c r="H27" s="113"/>
      <c r="I27" s="292"/>
      <c r="J27" s="115">
        <f>SUM(ROUND(J9,0),ROUND(J10,0),ROUND(J11,0),ROUND(J13,0),ROUND(J14,0),ROUND(J16,0),ROUND(J17,0),ROUND(J19,0),ROUND(J20,0),ROUND(J21,0),ROUND(J23,0),ROUND(J24,0),ROUND(J25,0),ROUND(J26,0))</f>
        <v>0</v>
      </c>
      <c r="K27" s="149"/>
      <c r="L27" s="148">
        <f>SUM(ROUND(L9,0),ROUND(L10,0),ROUND(L11,0),ROUND(L13,0),ROUND(L14,0),ROUND(L16,0),ROUND(L17,0),ROUND(L19,0),ROUND(L20,0),ROUND(L21,0),ROUND(L23,0),ROUND(L24,0),ROUND(L25,0),ROUND(L26,0))</f>
        <v>0</v>
      </c>
      <c r="N27" s="68"/>
    </row>
    <row r="28" spans="1:14" s="5" customFormat="1" ht="18" customHeight="1">
      <c r="A28" s="376" t="s">
        <v>69</v>
      </c>
      <c r="B28" s="377"/>
      <c r="C28" s="378"/>
      <c r="D28" s="125">
        <f t="shared" si="4"/>
        <v>0</v>
      </c>
      <c r="E28" s="126"/>
      <c r="F28" s="117" t="s">
        <v>3</v>
      </c>
      <c r="G28" s="118"/>
      <c r="H28" s="198" t="s">
        <v>75</v>
      </c>
      <c r="I28" s="42" t="s">
        <v>0</v>
      </c>
      <c r="J28" s="46"/>
      <c r="K28" s="20"/>
      <c r="L28" s="15">
        <f t="shared" si="5"/>
        <v>0</v>
      </c>
      <c r="N28" s="68"/>
    </row>
    <row r="29" spans="1:14" s="5" customFormat="1" ht="18" customHeight="1" thickBot="1">
      <c r="A29" s="376" t="s">
        <v>70</v>
      </c>
      <c r="B29" s="377"/>
      <c r="C29" s="378"/>
      <c r="D29" s="125">
        <f t="shared" si="4"/>
        <v>0</v>
      </c>
      <c r="E29" s="129">
        <f>ROUND(E27,0)-ROUND(E28,0)</f>
        <v>0</v>
      </c>
      <c r="F29" s="29"/>
      <c r="G29" s="127">
        <f>ROUND(G27,0)-ROUND(G28,0)</f>
        <v>0</v>
      </c>
      <c r="H29" s="21" t="s">
        <v>0</v>
      </c>
      <c r="I29" s="114" t="s">
        <v>24</v>
      </c>
      <c r="J29" s="127">
        <f>ROUND(J27,0)-ROUND(J28,0)</f>
        <v>0</v>
      </c>
      <c r="K29" s="28" t="s">
        <v>4</v>
      </c>
      <c r="L29" s="128">
        <f>ROUND(L27,0)-ROUND(L28,0)</f>
        <v>0</v>
      </c>
      <c r="N29" s="68"/>
    </row>
    <row r="30" spans="1:14" s="5" customFormat="1" ht="9.6" customHeight="1" thickTop="1">
      <c r="B30" s="120"/>
      <c r="C30" s="120"/>
      <c r="D30" s="6"/>
      <c r="E30" s="7"/>
      <c r="F30" s="7"/>
      <c r="G30" s="8"/>
      <c r="H30" s="9"/>
      <c r="I30" s="9"/>
      <c r="J30" s="8"/>
      <c r="K30" s="8"/>
      <c r="L30" s="4"/>
      <c r="N30" s="68"/>
    </row>
    <row r="31" spans="1:14" ht="21.75" customHeight="1">
      <c r="A31" s="380"/>
      <c r="B31" s="380"/>
      <c r="C31" s="380"/>
      <c r="D31" s="271"/>
      <c r="E31" s="271"/>
      <c r="F31" s="271"/>
      <c r="G31" s="271"/>
      <c r="H31" s="271"/>
      <c r="I31" s="271"/>
      <c r="J31" s="271"/>
      <c r="K31" s="271"/>
      <c r="L31" s="271"/>
      <c r="M31" s="272"/>
      <c r="N31" s="273"/>
    </row>
    <row r="32" spans="1:14" ht="33" customHeight="1">
      <c r="A32" s="380"/>
      <c r="B32" s="380"/>
      <c r="C32" s="380"/>
      <c r="D32" s="274"/>
      <c r="E32" s="275"/>
      <c r="F32" s="271"/>
      <c r="G32" s="271"/>
      <c r="H32" s="271"/>
      <c r="I32" s="271"/>
      <c r="J32" s="271"/>
      <c r="K32" s="271"/>
      <c r="L32" s="271"/>
      <c r="M32" s="272"/>
      <c r="N32" s="276"/>
    </row>
    <row r="33" spans="1:14" s="5" customFormat="1" ht="28.9" customHeight="1">
      <c r="A33" s="380"/>
      <c r="B33" s="380"/>
      <c r="C33" s="380"/>
      <c r="D33" s="274"/>
      <c r="E33" s="277"/>
      <c r="F33" s="278"/>
      <c r="G33" s="278"/>
      <c r="H33" s="278"/>
      <c r="I33" s="278"/>
      <c r="J33" s="278"/>
      <c r="K33" s="278"/>
      <c r="L33" s="278"/>
      <c r="M33" s="277"/>
      <c r="N33" s="277"/>
    </row>
    <row r="34" spans="1:14" s="30" customFormat="1" ht="13.15" customHeight="1">
      <c r="A34" s="379" t="s">
        <v>74</v>
      </c>
      <c r="B34" s="379"/>
      <c r="C34" s="379"/>
      <c r="D34" s="274"/>
      <c r="E34" s="275"/>
      <c r="F34" s="279"/>
      <c r="G34" s="280"/>
      <c r="H34" s="280"/>
      <c r="I34" s="280"/>
      <c r="J34" s="279"/>
      <c r="K34" s="279"/>
      <c r="L34" s="279"/>
      <c r="M34" s="281"/>
      <c r="N34" s="281"/>
    </row>
    <row r="35" spans="1:14" ht="15" customHeight="1">
      <c r="A35" s="109"/>
      <c r="B35" s="108"/>
      <c r="C35" s="108"/>
      <c r="D35" s="280"/>
      <c r="E35" s="280"/>
      <c r="F35" s="280"/>
      <c r="G35" s="280"/>
      <c r="H35" s="280"/>
      <c r="I35" s="280"/>
      <c r="J35" s="280"/>
      <c r="K35" s="280"/>
      <c r="L35" s="280"/>
      <c r="M35" s="272"/>
      <c r="N35" s="272"/>
    </row>
    <row r="36" spans="1:14" ht="15" customHeight="1">
      <c r="A36" s="269"/>
      <c r="B36" s="270"/>
      <c r="C36" s="270"/>
      <c r="D36" s="282"/>
      <c r="E36" s="280"/>
      <c r="F36" s="280"/>
      <c r="G36" s="280"/>
      <c r="H36" s="280"/>
      <c r="I36" s="280"/>
      <c r="J36" s="280"/>
      <c r="K36" s="280"/>
      <c r="L36" s="280"/>
      <c r="M36" s="272"/>
      <c r="N36" s="272"/>
    </row>
    <row r="37" spans="1:14" ht="35.25" customHeight="1">
      <c r="A37" s="110"/>
      <c r="B37" s="111"/>
      <c r="C37" s="111"/>
      <c r="D37" s="280"/>
      <c r="E37" s="280"/>
      <c r="F37" s="280"/>
      <c r="G37" s="280"/>
      <c r="H37" s="280"/>
      <c r="I37" s="280"/>
      <c r="J37" s="280"/>
      <c r="K37" s="280"/>
      <c r="L37" s="280"/>
      <c r="M37" s="272"/>
      <c r="N37" s="272"/>
    </row>
    <row r="38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sheetProtection algorithmName="SHA-512" hashValue="QMKLT5ZCRLezjGGGKwSCN0EjmfsVeTKIHc1awn4JmrttiPtQLs0CyiAUvTTzaQwbmyCmhMiXgub3pXiIVFOr9g==" saltValue="YmNmxDhC8PkrvQyvuJ+d2g==" spinCount="100000" sheet="1" scenarios="1"/>
  <mergeCells count="40">
    <mergeCell ref="A29:C29"/>
    <mergeCell ref="A34:C34"/>
    <mergeCell ref="A31:C33"/>
    <mergeCell ref="A22:C22"/>
    <mergeCell ref="A21:C21"/>
    <mergeCell ref="A26:C26"/>
    <mergeCell ref="A27:C27"/>
    <mergeCell ref="A28:C28"/>
    <mergeCell ref="A14:C14"/>
    <mergeCell ref="A18:C18"/>
    <mergeCell ref="A25:C25"/>
    <mergeCell ref="A2:C2"/>
    <mergeCell ref="A15:C15"/>
    <mergeCell ref="A4:B4"/>
    <mergeCell ref="A3:B3"/>
    <mergeCell ref="A8:C8"/>
    <mergeCell ref="A11:C11"/>
    <mergeCell ref="A7:C7"/>
    <mergeCell ref="A5:B6"/>
    <mergeCell ref="A23:C23"/>
    <mergeCell ref="A10:C10"/>
    <mergeCell ref="A9:C9"/>
    <mergeCell ref="A24:C24"/>
    <mergeCell ref="A20:C20"/>
    <mergeCell ref="A1:C1"/>
    <mergeCell ref="G1:I1"/>
    <mergeCell ref="G2:I2"/>
    <mergeCell ref="A12:C12"/>
    <mergeCell ref="A19:C19"/>
    <mergeCell ref="E5:E6"/>
    <mergeCell ref="H3:L3"/>
    <mergeCell ref="D5:D6"/>
    <mergeCell ref="D4:L4"/>
    <mergeCell ref="C5:C6"/>
    <mergeCell ref="F5:L6"/>
    <mergeCell ref="F7:G7"/>
    <mergeCell ref="K7:L7"/>
    <mergeCell ref="A16:C16"/>
    <mergeCell ref="A17:C17"/>
    <mergeCell ref="A13:C13"/>
  </mergeCells>
  <phoneticPr fontId="0" type="noConversion"/>
  <conditionalFormatting sqref="H9">
    <cfRule type="cellIs" dxfId="18" priority="15" operator="notEqual">
      <formula>0%</formula>
    </cfRule>
  </conditionalFormatting>
  <conditionalFormatting sqref="H13">
    <cfRule type="cellIs" dxfId="17" priority="13" operator="notEqual">
      <formula>2.5%</formula>
    </cfRule>
  </conditionalFormatting>
  <conditionalFormatting sqref="H10">
    <cfRule type="cellIs" dxfId="16" priority="10" operator="notEqual">
      <formula>0%</formula>
    </cfRule>
  </conditionalFormatting>
  <conditionalFormatting sqref="H11">
    <cfRule type="cellIs" dxfId="15" priority="9" operator="notEqual">
      <formula>0%</formula>
    </cfRule>
  </conditionalFormatting>
  <conditionalFormatting sqref="H14">
    <cfRule type="cellIs" dxfId="14" priority="8" operator="notEqual">
      <formula>2.6%</formula>
    </cfRule>
  </conditionalFormatting>
  <conditionalFormatting sqref="H19">
    <cfRule type="cellIs" dxfId="13" priority="7" operator="notEqual">
      <formula>8%</formula>
    </cfRule>
  </conditionalFormatting>
  <conditionalFormatting sqref="H20">
    <cfRule type="cellIs" dxfId="12" priority="6" operator="notEqual">
      <formula>7.7%</formula>
    </cfRule>
  </conditionalFormatting>
  <conditionalFormatting sqref="H21">
    <cfRule type="cellIs" dxfId="11" priority="5" operator="notEqual">
      <formula>8.1%</formula>
    </cfRule>
  </conditionalFormatting>
  <conditionalFormatting sqref="H23">
    <cfRule type="cellIs" dxfId="10" priority="4" operator="notEqual">
      <formula>7.6%</formula>
    </cfRule>
  </conditionalFormatting>
  <conditionalFormatting sqref="H24">
    <cfRule type="cellIs" dxfId="9" priority="3" operator="notEqual">
      <formula>8%</formula>
    </cfRule>
  </conditionalFormatting>
  <conditionalFormatting sqref="H25">
    <cfRule type="cellIs" dxfId="8" priority="2" operator="notEqual">
      <formula>7.7%</formula>
    </cfRule>
  </conditionalFormatting>
  <conditionalFormatting sqref="H26">
    <cfRule type="cellIs" dxfId="7" priority="1" operator="notEqual">
      <formula>8.1%</formula>
    </cfRule>
  </conditionalFormatting>
  <printOptions horizontalCentered="1" verticalCentered="1"/>
  <pageMargins left="1.4960629921259843" right="1.7716535433070868" top="0.74803149606299213" bottom="0" header="0.31496062992125984" footer="0"/>
  <pageSetup paperSize="9" scale="75" orientation="landscape" r:id="rId1"/>
  <headerFooter>
    <oddHeader>&amp;L&amp;"Arial,Fett"Fonds pour les routes nationales et le trafic d'agglomération (FORTA) / Mesures A des projets d'agglomération
Directives de l'OFROU relatives aux mesures Circulation routière, Tram et Mobilité douce
Données pour le décompte / rapport final</oddHeader>
  </headerFooter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Document.12" shapeId="28718" r:id="rId5">
          <objectPr defaultSize="0" r:id="rId6">
            <anchor moveWithCells="1" sizeWithCells="1">
              <from>
                <xdr:col>3</xdr:col>
                <xdr:colOff>742950</xdr:colOff>
                <xdr:row>30</xdr:row>
                <xdr:rowOff>104775</xdr:rowOff>
              </from>
              <to>
                <xdr:col>13</xdr:col>
                <xdr:colOff>95250</xdr:colOff>
                <xdr:row>36</xdr:row>
                <xdr:rowOff>409575</xdr:rowOff>
              </to>
            </anchor>
          </objectPr>
        </oleObject>
      </mc:Choice>
      <mc:Fallback>
        <oleObject progId="Word.Document.12" shapeId="28718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6" tint="0.59999389629810485"/>
    <pageSetUpPr fitToPage="1"/>
  </sheetPr>
  <dimension ref="A1:G27"/>
  <sheetViews>
    <sheetView showGridLines="0" showRowColHeaders="0" showRuler="0" view="pageLayout" zoomScale="98" zoomScaleNormal="80" zoomScaleSheetLayoutView="110" zoomScalePageLayoutView="98" workbookViewId="0">
      <selection activeCell="G1" sqref="G1"/>
    </sheetView>
  </sheetViews>
  <sheetFormatPr baseColWidth="10" defaultColWidth="9.85546875" defaultRowHeight="12.75"/>
  <cols>
    <col min="1" max="7" width="20" style="1" customWidth="1"/>
    <col min="8" max="16384" width="9.85546875" style="1"/>
  </cols>
  <sheetData>
    <row r="1" spans="1:7" ht="24" customHeight="1">
      <c r="A1" s="101"/>
      <c r="B1" s="132"/>
      <c r="C1" s="95"/>
      <c r="D1" s="95"/>
      <c r="E1" s="95"/>
      <c r="F1" s="291"/>
      <c r="G1" s="293" t="s">
        <v>158</v>
      </c>
    </row>
    <row r="2" spans="1:7" ht="24" customHeight="1">
      <c r="A2" s="294" t="s">
        <v>101</v>
      </c>
      <c r="B2" s="295">
        <f>'Données pour décompte final'!C3</f>
        <v>0</v>
      </c>
      <c r="C2" s="2"/>
      <c r="D2" s="2"/>
      <c r="E2" s="2"/>
      <c r="F2" s="66"/>
      <c r="G2" s="296" t="s">
        <v>19</v>
      </c>
    </row>
    <row r="3" spans="1:7" ht="23.45" customHeight="1">
      <c r="A3" s="174" t="s">
        <v>31</v>
      </c>
      <c r="B3" s="130">
        <f>'Données pour décompte final'!C4</f>
        <v>0</v>
      </c>
      <c r="C3" s="97"/>
      <c r="D3" s="39"/>
      <c r="E3" s="390" t="s">
        <v>100</v>
      </c>
      <c r="F3" s="390"/>
      <c r="G3" s="390"/>
    </row>
    <row r="4" spans="1:7" ht="14.1" customHeight="1">
      <c r="A4" s="102" t="s">
        <v>32</v>
      </c>
      <c r="B4" s="133">
        <f>'Données pour décompte final'!C5</f>
        <v>0</v>
      </c>
      <c r="C4" s="98"/>
      <c r="D4" s="39"/>
      <c r="E4" s="175"/>
      <c r="F4" s="100"/>
      <c r="G4" s="103"/>
    </row>
    <row r="5" spans="1:7" ht="13.15" customHeight="1">
      <c r="A5" s="176"/>
      <c r="B5" s="67"/>
      <c r="C5" s="98"/>
      <c r="D5" s="39"/>
      <c r="E5" s="175"/>
      <c r="F5" s="81"/>
    </row>
    <row r="6" spans="1:7" ht="16.5" customHeight="1">
      <c r="A6" s="136" t="s">
        <v>10</v>
      </c>
      <c r="B6" s="139" t="s">
        <v>21</v>
      </c>
      <c r="C6" s="139" t="s">
        <v>21</v>
      </c>
      <c r="D6" s="138" t="s">
        <v>21</v>
      </c>
      <c r="E6" s="139"/>
      <c r="F6" s="137" t="s">
        <v>9</v>
      </c>
      <c r="G6" s="140" t="s">
        <v>7</v>
      </c>
    </row>
    <row r="7" spans="1:7" ht="50.65" customHeight="1">
      <c r="A7" s="391" t="s">
        <v>80</v>
      </c>
      <c r="B7" s="387" t="s">
        <v>44</v>
      </c>
      <c r="C7" s="387" t="s">
        <v>76</v>
      </c>
      <c r="D7" s="177" t="s">
        <v>79</v>
      </c>
      <c r="E7" s="387" t="s">
        <v>78</v>
      </c>
      <c r="F7" s="387" t="s">
        <v>77</v>
      </c>
      <c r="G7" s="49" t="e">
        <f>IF(G10=1,"Coûts respectés",IF(G10&gt;1,"Surcoûts","Coûts inférieurs"))</f>
        <v>#DIV/0!</v>
      </c>
    </row>
    <row r="8" spans="1:7" ht="27.4" customHeight="1">
      <c r="A8" s="411"/>
      <c r="B8" s="388"/>
      <c r="C8" s="388"/>
      <c r="D8" s="199" t="str">
        <f>Paramètres!E3</f>
        <v>choisir génération dans données décompte final</v>
      </c>
      <c r="E8" s="388"/>
      <c r="F8" s="388"/>
      <c r="G8" s="33"/>
    </row>
    <row r="9" spans="1:7" ht="16.5" customHeight="1">
      <c r="A9" s="32" t="s">
        <v>6</v>
      </c>
      <c r="B9" s="22" t="s">
        <v>8</v>
      </c>
      <c r="C9" s="22" t="s">
        <v>5</v>
      </c>
      <c r="D9" s="22" t="s">
        <v>6</v>
      </c>
      <c r="E9" s="22" t="s">
        <v>6</v>
      </c>
      <c r="F9" s="22" t="s">
        <v>6</v>
      </c>
      <c r="G9" s="33" t="s">
        <v>83</v>
      </c>
    </row>
    <row r="10" spans="1:7" ht="21.95" customHeight="1" thickBot="1">
      <c r="A10" s="43">
        <f>'H1 Récapitulation des coûts'!L29</f>
        <v>0</v>
      </c>
      <c r="B10" s="87">
        <f>'Données pour décompte final'!A12</f>
        <v>0</v>
      </c>
      <c r="C10" s="90">
        <f>'Données pour décompte final'!B12</f>
        <v>0</v>
      </c>
      <c r="D10" s="88">
        <f>'Données pour décompte final'!C12</f>
        <v>0</v>
      </c>
      <c r="E10" s="23">
        <f>A17+C17+D17</f>
        <v>0</v>
      </c>
      <c r="F10" s="23" t="e">
        <f>E10/C10*100</f>
        <v>#DIV/0!</v>
      </c>
      <c r="G10" s="50" t="e">
        <f>A10/F10</f>
        <v>#DIV/0!</v>
      </c>
    </row>
    <row r="11" spans="1:7" ht="7.15" customHeight="1">
      <c r="A11" s="36"/>
      <c r="B11" s="36"/>
      <c r="C11" s="36"/>
      <c r="D11" s="36"/>
      <c r="E11" s="36"/>
      <c r="F11" s="36"/>
      <c r="G11" s="36"/>
    </row>
    <row r="12" spans="1:7" s="24" customFormat="1" ht="16.5" customHeight="1">
      <c r="A12" s="141" t="s">
        <v>21</v>
      </c>
      <c r="B12" s="139" t="s">
        <v>28</v>
      </c>
      <c r="C12" s="139" t="s">
        <v>21</v>
      </c>
      <c r="D12" s="139" t="s">
        <v>21</v>
      </c>
      <c r="E12" s="139" t="s">
        <v>21</v>
      </c>
      <c r="F12" s="139"/>
      <c r="G12" s="140"/>
    </row>
    <row r="13" spans="1:7" ht="23.25" customHeight="1">
      <c r="A13" s="391" t="s">
        <v>84</v>
      </c>
      <c r="B13" s="387" t="s">
        <v>85</v>
      </c>
      <c r="C13" s="394" t="s">
        <v>88</v>
      </c>
      <c r="D13" s="395"/>
      <c r="E13" s="387" t="s">
        <v>89</v>
      </c>
      <c r="F13" s="387" t="s">
        <v>90</v>
      </c>
      <c r="G13" s="384" t="s">
        <v>91</v>
      </c>
    </row>
    <row r="14" spans="1:7" ht="19.149999999999999" customHeight="1">
      <c r="A14" s="392"/>
      <c r="B14" s="389"/>
      <c r="C14" s="403" t="s">
        <v>86</v>
      </c>
      <c r="D14" s="403" t="s">
        <v>87</v>
      </c>
      <c r="E14" s="389"/>
      <c r="F14" s="389"/>
      <c r="G14" s="385"/>
    </row>
    <row r="15" spans="1:7" ht="25.15" customHeight="1">
      <c r="A15" s="200" t="str">
        <f>Paramètres!E3</f>
        <v>choisir génération dans données décompte final</v>
      </c>
      <c r="B15" s="389"/>
      <c r="C15" s="404"/>
      <c r="D15" s="404"/>
      <c r="E15" s="389"/>
      <c r="F15" s="388"/>
      <c r="G15" s="386"/>
    </row>
    <row r="16" spans="1:7" ht="16.5" customHeight="1">
      <c r="A16" s="178" t="s">
        <v>6</v>
      </c>
      <c r="B16" s="179" t="s">
        <v>6</v>
      </c>
      <c r="C16" s="180" t="s">
        <v>6</v>
      </c>
      <c r="D16" s="180" t="s">
        <v>6</v>
      </c>
      <c r="E16" s="179" t="s">
        <v>6</v>
      </c>
      <c r="F16" s="179" t="s">
        <v>6</v>
      </c>
      <c r="G16" s="181" t="s">
        <v>6</v>
      </c>
    </row>
    <row r="17" spans="1:7" ht="21.95" customHeight="1" thickBot="1">
      <c r="A17" s="89">
        <f>'Données pour décompte final'!D12</f>
        <v>0</v>
      </c>
      <c r="B17" s="34">
        <f>'H1 Récapitulation des coûts'!J29</f>
        <v>0</v>
      </c>
      <c r="C17" s="90">
        <f>ROUND('Données pour décompte final'!E12,0)</f>
        <v>0</v>
      </c>
      <c r="D17" s="90">
        <f>ROUND('Données pour décompte final'!F12,0)</f>
        <v>0</v>
      </c>
      <c r="E17" s="23" t="e">
        <f>E23</f>
        <v>#DIV/0!</v>
      </c>
      <c r="F17" s="218"/>
      <c r="G17" s="35" t="e">
        <f>E17-F17</f>
        <v>#DIV/0!</v>
      </c>
    </row>
    <row r="18" spans="1:7" ht="7.15" customHeight="1">
      <c r="A18" s="25"/>
      <c r="B18" s="26"/>
      <c r="C18" s="27"/>
      <c r="D18" s="27"/>
      <c r="E18" s="27"/>
      <c r="F18" s="26"/>
      <c r="G18" s="31"/>
    </row>
    <row r="19" spans="1:7" ht="15.4" customHeight="1">
      <c r="A19" s="400" t="s">
        <v>92</v>
      </c>
      <c r="B19" s="401"/>
      <c r="C19" s="401"/>
      <c r="D19" s="401"/>
      <c r="E19" s="402"/>
      <c r="F19" s="405" t="s">
        <v>115</v>
      </c>
      <c r="G19" s="406"/>
    </row>
    <row r="20" spans="1:7" ht="16.149999999999999" customHeight="1">
      <c r="A20" s="201"/>
      <c r="B20" s="202" t="s">
        <v>25</v>
      </c>
      <c r="C20" s="202" t="s">
        <v>26</v>
      </c>
      <c r="D20" s="202" t="s">
        <v>27</v>
      </c>
      <c r="E20" s="203"/>
      <c r="F20" s="407"/>
      <c r="G20" s="408"/>
    </row>
    <row r="21" spans="1:7" ht="52.5" customHeight="1">
      <c r="A21" s="204" t="s">
        <v>97</v>
      </c>
      <c r="B21" s="205" t="s">
        <v>93</v>
      </c>
      <c r="C21" s="206" t="s">
        <v>94</v>
      </c>
      <c r="D21" s="206" t="s">
        <v>95</v>
      </c>
      <c r="E21" s="207" t="s">
        <v>96</v>
      </c>
      <c r="F21" s="407"/>
      <c r="G21" s="408"/>
    </row>
    <row r="22" spans="1:7" ht="16.149999999999999" customHeight="1">
      <c r="A22" s="44" t="s">
        <v>6</v>
      </c>
      <c r="B22" s="37" t="s">
        <v>6</v>
      </c>
      <c r="C22" s="37" t="s">
        <v>6</v>
      </c>
      <c r="D22" s="37" t="s">
        <v>6</v>
      </c>
      <c r="E22" s="146" t="s">
        <v>6</v>
      </c>
      <c r="F22" s="407"/>
      <c r="G22" s="408"/>
    </row>
    <row r="23" spans="1:7" ht="21.2" customHeight="1" thickBot="1">
      <c r="A23" s="45" t="e">
        <f>IF(G10&gt;=1,ROUND(A17,0),IF(G10&lt;1,ROUND(A17*G10,0),""))</f>
        <v>#DIV/0!</v>
      </c>
      <c r="B23" s="38" t="e">
        <f>IF(G10&gt;=1,ROUND(B17*F10/A10*C10/100,0),IF(G10&lt;1,ROUND(B17*C10/100,0),""))</f>
        <v>#DIV/0!</v>
      </c>
      <c r="C23" s="38" t="e">
        <f>IF(G10&gt;=1,ROUND(C17,0),IF(G10&lt;1,ROUND(C17*G10,0),""))</f>
        <v>#DIV/0!</v>
      </c>
      <c r="D23" s="38" t="e">
        <f>IF(G10&gt;=1,ROUND(D17,0),IF(G10&lt;1,ROUND(D17*G10,0),""))</f>
        <v>#DIV/0!</v>
      </c>
      <c r="E23" s="147" t="e">
        <f>SUM(A23:D23)</f>
        <v>#DIV/0!</v>
      </c>
      <c r="F23" s="407"/>
      <c r="G23" s="408"/>
    </row>
    <row r="24" spans="1:7" ht="55.15" customHeight="1">
      <c r="A24" s="396" t="s">
        <v>98</v>
      </c>
      <c r="B24" s="396"/>
      <c r="C24" s="396"/>
      <c r="D24" s="396"/>
      <c r="E24" s="397"/>
      <c r="F24" s="409"/>
      <c r="G24" s="410"/>
    </row>
    <row r="25" spans="1:7" ht="27" customHeight="1">
      <c r="A25" s="398" t="s">
        <v>99</v>
      </c>
      <c r="B25" s="399"/>
      <c r="C25" s="399"/>
      <c r="D25" s="399"/>
      <c r="E25" s="399"/>
      <c r="F25" s="151"/>
      <c r="G25" s="151"/>
    </row>
    <row r="26" spans="1:7" ht="22.7" customHeight="1">
      <c r="A26" s="393"/>
      <c r="B26" s="393"/>
      <c r="C26" s="393"/>
      <c r="D26" s="393"/>
      <c r="E26" s="393"/>
      <c r="F26" s="48"/>
      <c r="G26" s="150"/>
    </row>
    <row r="27" spans="1:7" ht="51" customHeight="1">
      <c r="A27" s="47"/>
      <c r="B27" s="47"/>
      <c r="C27" s="47"/>
      <c r="D27" s="47"/>
      <c r="E27" s="47"/>
      <c r="F27" s="48"/>
      <c r="G27" s="48"/>
    </row>
  </sheetData>
  <sheetProtection algorithmName="SHA-512" hashValue="+1p9LP1T+QwAZO2TiNWf5uAy+q22F3LBQe1aquM17LXnMO7H/MQXwzaYuZGpKDpn2BsqJiK5btz5ElHcxOVmtQ==" saltValue="F5tFyXD68Zc3KaN0ujPaww==" spinCount="100000" sheet="1" objects="1" scenarios="1"/>
  <mergeCells count="19">
    <mergeCell ref="F19:G24"/>
    <mergeCell ref="A7:A8"/>
    <mergeCell ref="B7:B8"/>
    <mergeCell ref="C7:C8"/>
    <mergeCell ref="E7:E8"/>
    <mergeCell ref="A26:E26"/>
    <mergeCell ref="C13:D13"/>
    <mergeCell ref="A24:E24"/>
    <mergeCell ref="A25:E25"/>
    <mergeCell ref="A19:E19"/>
    <mergeCell ref="D14:D15"/>
    <mergeCell ref="E13:E15"/>
    <mergeCell ref="B13:B15"/>
    <mergeCell ref="C14:C15"/>
    <mergeCell ref="G13:G15"/>
    <mergeCell ref="F7:F8"/>
    <mergeCell ref="F13:F15"/>
    <mergeCell ref="E3:G3"/>
    <mergeCell ref="A13:A14"/>
  </mergeCells>
  <conditionalFormatting sqref="F17">
    <cfRule type="expression" dxfId="6" priority="1">
      <formula>$F$17=""</formula>
    </cfRule>
  </conditionalFormatting>
  <dataValidations disablePrompts="1" count="2">
    <dataValidation type="list" allowBlank="1" showInputMessage="1" showErrorMessage="1" promptTitle="Grossregion auswählen" prompt="s. Pfeil rechts_x000a_" sqref="D65532" xr:uid="{00000000-0002-0000-0200-000000000000}">
      <formula1>#REF!</formula1>
    </dataValidation>
    <dataValidation type="list" allowBlank="1" showInputMessage="1" showErrorMessage="1" promptTitle="Index auswählen" prompt="s. Pfeil rechts_x000a_" sqref="C65533" xr:uid="{00000000-0002-0000-0200-000001000000}">
      <formula1>#REF!</formula1>
    </dataValidation>
  </dataValidations>
  <printOptions horizontalCentered="1" verticalCentered="1"/>
  <pageMargins left="0.9055118110236221" right="0.86614173228346458" top="0.94488188976377963" bottom="0.19685039370078741" header="0.31496062992125984" footer="0.11811023622047245"/>
  <pageSetup paperSize="9" scale="92" orientation="landscape" r:id="rId1"/>
  <headerFooter>
    <oddHeader>&amp;L&amp;"Arial,Fett"Fonds pour les routes nationales et le trafic d'agglomération (FORTA) / Mesures A des projets d'agglomération
Directives de l'OFROU relatives aux mesures Circulation routière, Tram et Mobilité douce
Données pour le décompte / rapport final</oddHeader>
  </headerFooter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J17"/>
  <sheetViews>
    <sheetView showGridLines="0" showRowColHeaders="0" showRuler="0" view="pageLayout" zoomScale="96" zoomScaleNormal="80" zoomScalePageLayoutView="96" workbookViewId="0">
      <selection activeCell="H1" sqref="H1"/>
    </sheetView>
  </sheetViews>
  <sheetFormatPr baseColWidth="10" defaultColWidth="7.7109375" defaultRowHeight="12.75" customHeight="1"/>
  <cols>
    <col min="1" max="5" width="16.42578125" style="51" customWidth="1"/>
    <col min="6" max="8" width="18.7109375" style="51" customWidth="1"/>
    <col min="9" max="16384" width="7.7109375" style="51"/>
  </cols>
  <sheetData>
    <row r="1" spans="1:10" s="70" customFormat="1" ht="19.5" customHeight="1">
      <c r="A1" s="99"/>
      <c r="B1" s="99"/>
      <c r="C1" s="99"/>
      <c r="D1" s="99"/>
      <c r="E1" s="99"/>
      <c r="F1" s="99"/>
      <c r="G1" s="94"/>
      <c r="H1" s="436" t="s">
        <v>158</v>
      </c>
    </row>
    <row r="2" spans="1:10" s="70" customFormat="1" ht="25.15" customHeight="1">
      <c r="A2" s="86" t="s">
        <v>34</v>
      </c>
      <c r="B2" s="134">
        <f>'Données pour décompte final'!C3</f>
        <v>0</v>
      </c>
      <c r="C2" s="84"/>
      <c r="D2" s="84"/>
      <c r="E2" s="84"/>
      <c r="F2" s="415"/>
      <c r="G2" s="415"/>
      <c r="H2" s="415"/>
    </row>
    <row r="3" spans="1:10" s="52" customFormat="1" ht="25.15" customHeight="1">
      <c r="A3" s="135" t="s">
        <v>31</v>
      </c>
      <c r="B3" s="134">
        <f>'Données pour décompte final'!C4</f>
        <v>0</v>
      </c>
      <c r="C3" s="56"/>
      <c r="D3" s="57"/>
      <c r="E3" s="51"/>
      <c r="F3" s="416" t="s">
        <v>151</v>
      </c>
      <c r="G3" s="416"/>
      <c r="H3" s="416"/>
      <c r="I3" s="53"/>
      <c r="J3" s="53"/>
    </row>
    <row r="4" spans="1:10" s="52" customFormat="1" ht="25.15" customHeight="1">
      <c r="A4" s="85" t="s">
        <v>32</v>
      </c>
      <c r="B4" s="134">
        <f>'Données pour décompte final'!C5</f>
        <v>0</v>
      </c>
      <c r="C4" s="56"/>
      <c r="D4" s="57"/>
      <c r="E4" s="51"/>
      <c r="F4" s="416"/>
      <c r="G4" s="416"/>
      <c r="H4" s="416"/>
      <c r="I4" s="53"/>
      <c r="J4" s="53"/>
    </row>
    <row r="5" spans="1:10" ht="28.15" customHeight="1">
      <c r="C5" s="54"/>
      <c r="E5" s="54"/>
      <c r="F5" s="145"/>
      <c r="G5" s="55"/>
    </row>
    <row r="6" spans="1:10" ht="30" customHeight="1">
      <c r="A6" s="418" t="s">
        <v>102</v>
      </c>
      <c r="B6" s="419"/>
      <c r="C6" s="419"/>
      <c r="D6" s="419"/>
      <c r="E6" s="420"/>
      <c r="F6" s="417" t="s">
        <v>103</v>
      </c>
      <c r="G6" s="413"/>
      <c r="H6" s="414"/>
    </row>
    <row r="7" spans="1:10" s="58" customFormat="1" ht="57" customHeight="1">
      <c r="A7" s="421" t="s">
        <v>108</v>
      </c>
      <c r="B7" s="421" t="s">
        <v>109</v>
      </c>
      <c r="C7" s="421" t="s">
        <v>110</v>
      </c>
      <c r="D7" s="423" t="s">
        <v>111</v>
      </c>
      <c r="E7" s="425" t="s">
        <v>112</v>
      </c>
      <c r="F7" s="182" t="s">
        <v>107</v>
      </c>
      <c r="G7" s="427" t="s">
        <v>113</v>
      </c>
      <c r="H7" s="427" t="s">
        <v>114</v>
      </c>
    </row>
    <row r="8" spans="1:10" ht="30" customHeight="1">
      <c r="A8" s="422"/>
      <c r="B8" s="422"/>
      <c r="C8" s="422"/>
      <c r="D8" s="424"/>
      <c r="E8" s="426"/>
      <c r="F8" s="183" t="str">
        <f>Paramètres!E3</f>
        <v>choisir génération dans données décompte final</v>
      </c>
      <c r="G8" s="428"/>
      <c r="H8" s="428"/>
    </row>
    <row r="9" spans="1:10" ht="13.5" customHeight="1">
      <c r="A9" s="59" t="s">
        <v>152</v>
      </c>
      <c r="B9" s="59" t="s">
        <v>152</v>
      </c>
      <c r="C9" s="59" t="s">
        <v>152</v>
      </c>
      <c r="D9" s="59" t="s">
        <v>152</v>
      </c>
      <c r="E9" s="60" t="s">
        <v>157</v>
      </c>
      <c r="F9" s="142" t="s">
        <v>11</v>
      </c>
      <c r="G9" s="142" t="s">
        <v>11</v>
      </c>
      <c r="H9" s="61" t="s">
        <v>11</v>
      </c>
    </row>
    <row r="10" spans="1:10" ht="13.5" customHeight="1">
      <c r="A10" s="62" t="s">
        <v>12</v>
      </c>
      <c r="B10" s="62" t="s">
        <v>13</v>
      </c>
      <c r="C10" s="62" t="s">
        <v>14</v>
      </c>
      <c r="D10" s="62" t="s">
        <v>15</v>
      </c>
      <c r="E10" s="63" t="s">
        <v>16</v>
      </c>
      <c r="F10" s="143" t="s">
        <v>17</v>
      </c>
      <c r="G10" s="143" t="s">
        <v>22</v>
      </c>
      <c r="H10" s="64" t="s">
        <v>1</v>
      </c>
    </row>
    <row r="11" spans="1:10" s="65" customFormat="1" ht="50.1" customHeight="1">
      <c r="A11" s="91"/>
      <c r="B11" s="91"/>
      <c r="C11" s="82">
        <f>'Données pour décompte final'!A12</f>
        <v>0</v>
      </c>
      <c r="D11" s="91"/>
      <c r="E11" s="92"/>
      <c r="F11" s="83">
        <f>'Données pour décompte final'!C12</f>
        <v>0</v>
      </c>
      <c r="G11" s="83" t="e">
        <f>'H1 Calcul contrib. définitive'!C23</f>
        <v>#DIV/0!</v>
      </c>
      <c r="H11" s="83">
        <f>'H1 Récapitulation des coûts'!G27</f>
        <v>0</v>
      </c>
    </row>
    <row r="12" spans="1:10" ht="28.15" customHeight="1">
      <c r="D12" s="431"/>
      <c r="E12" s="431"/>
      <c r="F12" s="431"/>
      <c r="G12" s="431"/>
      <c r="H12" s="431"/>
    </row>
    <row r="13" spans="1:10" ht="30" customHeight="1">
      <c r="A13" s="412" t="s">
        <v>103</v>
      </c>
      <c r="B13" s="413"/>
      <c r="C13" s="414"/>
      <c r="D13" s="429"/>
      <c r="E13" s="430"/>
      <c r="F13" s="430"/>
      <c r="G13" s="430"/>
      <c r="H13" s="430"/>
      <c r="I13" s="185"/>
      <c r="J13" s="185"/>
    </row>
    <row r="14" spans="1:10" s="58" customFormat="1" ht="82.9" customHeight="1">
      <c r="A14" s="208" t="s">
        <v>104</v>
      </c>
      <c r="B14" s="208" t="s">
        <v>105</v>
      </c>
      <c r="C14" s="208" t="s">
        <v>106</v>
      </c>
      <c r="D14" s="144"/>
      <c r="E14" s="144"/>
      <c r="F14" s="144"/>
      <c r="G14" s="144"/>
      <c r="H14" s="144"/>
      <c r="I14" s="184"/>
      <c r="J14" s="184"/>
    </row>
    <row r="15" spans="1:10" ht="13.5" customHeight="1">
      <c r="A15" s="152" t="s">
        <v>11</v>
      </c>
      <c r="B15" s="61" t="s">
        <v>11</v>
      </c>
      <c r="C15" s="153" t="s">
        <v>11</v>
      </c>
      <c r="D15" s="144"/>
      <c r="E15" s="144"/>
      <c r="F15" s="144"/>
      <c r="G15" s="144"/>
      <c r="H15" s="144"/>
      <c r="I15" s="185"/>
      <c r="J15" s="185"/>
    </row>
    <row r="16" spans="1:10" ht="13.5" customHeight="1">
      <c r="A16" s="154" t="s">
        <v>23</v>
      </c>
      <c r="B16" s="64" t="s">
        <v>2</v>
      </c>
      <c r="C16" s="155" t="s">
        <v>3</v>
      </c>
      <c r="D16" s="144"/>
      <c r="E16" s="144"/>
      <c r="F16" s="144"/>
      <c r="G16" s="144"/>
      <c r="H16" s="144"/>
      <c r="I16" s="185"/>
      <c r="J16" s="185"/>
    </row>
    <row r="17" spans="1:10" s="65" customFormat="1" ht="50.1" customHeight="1">
      <c r="A17" s="156" t="e">
        <f>'H1 Calcul contrib. définitive'!D23</f>
        <v>#DIV/0!</v>
      </c>
      <c r="B17" s="157" t="e">
        <f>'H1 Calcul contrib. définitive'!B23</f>
        <v>#DIV/0!</v>
      </c>
      <c r="C17" s="158">
        <f>'H1 Récapitulation des coûts'!G28</f>
        <v>0</v>
      </c>
      <c r="D17" s="144"/>
      <c r="E17" s="144"/>
      <c r="F17" s="144"/>
      <c r="G17" s="144"/>
      <c r="H17" s="144"/>
      <c r="I17" s="186"/>
      <c r="J17" s="186"/>
    </row>
  </sheetData>
  <sheetProtection algorithmName="SHA-512" hashValue="9k6vZ2Xbi6K8D4Ct1yGa+snE45Kk7ngLdGmRfFYgJq8STT1MJaayTmktZ0mddh/LTOFJpZk9OHlJhTmnreDxjw==" saltValue="c0bvOkt65bXbM1NL9TyfZg==" spinCount="100000" sheet="1" scenarios="1"/>
  <mergeCells count="14">
    <mergeCell ref="A13:C13"/>
    <mergeCell ref="F2:H2"/>
    <mergeCell ref="F3:H4"/>
    <mergeCell ref="F6:H6"/>
    <mergeCell ref="A6:E6"/>
    <mergeCell ref="A7:A8"/>
    <mergeCell ref="B7:B8"/>
    <mergeCell ref="C7:C8"/>
    <mergeCell ref="D7:D8"/>
    <mergeCell ref="E7:E8"/>
    <mergeCell ref="G7:G8"/>
    <mergeCell ref="H7:H8"/>
    <mergeCell ref="D13:H13"/>
    <mergeCell ref="D12:H12"/>
  </mergeCells>
  <conditionalFormatting sqref="B11">
    <cfRule type="containsBlanks" dxfId="5" priority="5">
      <formula>LEN(TRIM(B11))=0</formula>
    </cfRule>
  </conditionalFormatting>
  <conditionalFormatting sqref="A11">
    <cfRule type="containsBlanks" dxfId="4" priority="6">
      <formula>LEN(TRIM(A11))=0</formula>
    </cfRule>
  </conditionalFormatting>
  <conditionalFormatting sqref="D11">
    <cfRule type="containsBlanks" dxfId="3" priority="4">
      <formula>LEN(TRIM(D11))=0</formula>
    </cfRule>
  </conditionalFormatting>
  <conditionalFormatting sqref="E11">
    <cfRule type="cellIs" dxfId="2" priority="1" operator="lessThan">
      <formula>1</formula>
    </cfRule>
    <cfRule type="containsBlanks" dxfId="1" priority="8">
      <formula>LEN(TRIM(E11))=0</formula>
    </cfRule>
  </conditionalFormatting>
  <printOptions horizontalCentered="1" verticalCentered="1"/>
  <pageMargins left="0.62992125984251968" right="0.78740157480314965" top="0.94488188976377963" bottom="0.39370078740157483" header="0.31496062992125984" footer="0.11811023622047245"/>
  <pageSetup paperSize="9" scale="91" orientation="landscape" r:id="rId1"/>
  <headerFooter>
    <oddHeader>&amp;L&amp;"Arial,Fett"Fonds pour les routes nationales et le trafic d'agglomération (FORTA) / Mesures A des projets d'agglomération
Directives de l'OFROU relatives aux mesures Circulation routière, Tram et Mobilité douce
Données pour le décompte / rapport final</oddHeader>
  </headerFooter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Document.12" shapeId="5524" r:id="rId5">
          <objectPr defaultSize="0" r:id="rId6">
            <anchor moveWithCells="1" sizeWithCells="1">
              <from>
                <xdr:col>3</xdr:col>
                <xdr:colOff>485775</xdr:colOff>
                <xdr:row>12</xdr:row>
                <xdr:rowOff>114300</xdr:rowOff>
              </from>
              <to>
                <xdr:col>8</xdr:col>
                <xdr:colOff>285750</xdr:colOff>
                <xdr:row>16</xdr:row>
                <xdr:rowOff>247650</xdr:rowOff>
              </to>
            </anchor>
          </objectPr>
        </oleObject>
      </mc:Choice>
      <mc:Fallback>
        <oleObject progId="Word.Document.12" shapeId="5524" r:id="rId5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lessThan" id="{7D674530-C411-4DC9-89FB-31FB6A7EFF29}">
            <xm:f>Paramètres!$D$75</xm:f>
            <x14:dxf>
              <font>
                <b/>
                <i/>
                <color rgb="FFFF0000"/>
              </font>
            </x14:dxf>
          </x14:cfRule>
          <xm:sqref>B11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/>
  <dimension ref="A1:H78"/>
  <sheetViews>
    <sheetView showGridLines="0" showRowColHeaders="0" showRuler="0" view="pageLayout" topLeftCell="C1" zoomScaleNormal="100" workbookViewId="0">
      <selection activeCell="D91" sqref="D91"/>
    </sheetView>
  </sheetViews>
  <sheetFormatPr baseColWidth="10" defaultColWidth="25.7109375" defaultRowHeight="12.75"/>
  <cols>
    <col min="1" max="2" width="25.7109375" style="1" customWidth="1"/>
    <col min="3" max="3" width="79.7109375" style="1" customWidth="1"/>
    <col min="4" max="8" width="25.7109375" style="1" customWidth="1"/>
    <col min="9" max="16384" width="25.7109375" style="1"/>
  </cols>
  <sheetData>
    <row r="1" spans="1:8">
      <c r="A1" s="187" t="s">
        <v>29</v>
      </c>
      <c r="C1" s="188" t="s">
        <v>30</v>
      </c>
    </row>
    <row r="2" spans="1:8">
      <c r="A2" s="189"/>
      <c r="C2" s="211" t="s">
        <v>82</v>
      </c>
      <c r="E2" s="434">
        <f>'Données pour décompte final'!B4</f>
        <v>0</v>
      </c>
      <c r="F2" s="435"/>
      <c r="H2" s="191"/>
    </row>
    <row r="3" spans="1:8">
      <c r="A3" s="192" t="s">
        <v>46</v>
      </c>
      <c r="C3" s="190" t="s">
        <v>81</v>
      </c>
      <c r="E3" s="432" t="str">
        <f>IF(E2=A3,C2,IF(E2=A4,C2,IF(E2=A5,C3,IF(E2=A6,C4,"choisir génération dans données décompte final"))))</f>
        <v>choisir génération dans données décompte final</v>
      </c>
      <c r="F3" s="433"/>
      <c r="H3" s="191">
        <v>30</v>
      </c>
    </row>
    <row r="4" spans="1:8">
      <c r="A4" s="192" t="s">
        <v>47</v>
      </c>
      <c r="C4" s="212" t="s">
        <v>118</v>
      </c>
      <c r="H4" s="191">
        <v>35</v>
      </c>
    </row>
    <row r="5" spans="1:8">
      <c r="A5" s="192" t="s">
        <v>48</v>
      </c>
      <c r="C5" s="2"/>
      <c r="H5" s="191">
        <v>40</v>
      </c>
    </row>
    <row r="6" spans="1:8">
      <c r="A6" s="193" t="s">
        <v>117</v>
      </c>
      <c r="H6" s="191">
        <v>45</v>
      </c>
    </row>
    <row r="7" spans="1:8">
      <c r="H7" s="191">
        <v>50</v>
      </c>
    </row>
    <row r="10" spans="1:8" hidden="1"/>
    <row r="11" spans="1:8" hidden="1"/>
    <row r="12" spans="1:8" hidden="1"/>
    <row r="13" spans="1:8" hidden="1"/>
    <row r="14" spans="1:8" hidden="1"/>
    <row r="15" spans="1:8" hidden="1"/>
    <row r="16" spans="1:8" hidden="1"/>
    <row r="17" spans="3:4" hidden="1"/>
    <row r="18" spans="3:4" hidden="1"/>
    <row r="19" spans="3:4" hidden="1"/>
    <row r="20" spans="3:4" hidden="1">
      <c r="C20" s="231" t="s">
        <v>145</v>
      </c>
    </row>
    <row r="21" spans="3:4" hidden="1"/>
    <row r="22" spans="3:4" hidden="1">
      <c r="C22" s="239" t="s">
        <v>126</v>
      </c>
      <c r="D22" s="222"/>
    </row>
    <row r="23" spans="3:4" hidden="1">
      <c r="C23"/>
      <c r="D23" s="221"/>
    </row>
    <row r="24" spans="3:4" hidden="1">
      <c r="C24" s="235" t="s">
        <v>127</v>
      </c>
      <c r="D24" s="223">
        <f>'H1 Récapitulation des coûts'!L9</f>
        <v>0</v>
      </c>
    </row>
    <row r="25" spans="3:4" hidden="1">
      <c r="C25" s="235" t="s">
        <v>134</v>
      </c>
      <c r="D25" s="223">
        <f>'H1 Récapitulation des coûts'!L16</f>
        <v>0</v>
      </c>
    </row>
    <row r="26" spans="3:4" hidden="1">
      <c r="C26" s="235" t="s">
        <v>135</v>
      </c>
      <c r="D26" s="223">
        <f>SUM('H1 Récapitulation des coûts'!L23:L26)</f>
        <v>0</v>
      </c>
    </row>
    <row r="27" spans="3:4" hidden="1">
      <c r="C27" s="229" t="s">
        <v>137</v>
      </c>
      <c r="D27" s="224">
        <f>SUM(D24:D26)</f>
        <v>0</v>
      </c>
    </row>
    <row r="28" spans="3:4" hidden="1">
      <c r="C28" s="225"/>
      <c r="D28" s="223"/>
    </row>
    <row r="29" spans="3:4" hidden="1">
      <c r="C29" s="240"/>
      <c r="D29" s="226"/>
    </row>
    <row r="30" spans="3:4" hidden="1">
      <c r="C30" s="225"/>
      <c r="D30" s="223"/>
    </row>
    <row r="31" spans="3:4" hidden="1">
      <c r="C31" s="225"/>
      <c r="D31" s="223" t="s">
        <v>0</v>
      </c>
    </row>
    <row r="32" spans="3:4" hidden="1">
      <c r="C32" s="241" t="s">
        <v>128</v>
      </c>
      <c r="D32" s="227" t="s">
        <v>0</v>
      </c>
    </row>
    <row r="33" spans="3:4" hidden="1">
      <c r="C33" s="225"/>
      <c r="D33" s="223" t="s">
        <v>0</v>
      </c>
    </row>
    <row r="34" spans="3:4" hidden="1">
      <c r="C34" s="235" t="s">
        <v>129</v>
      </c>
      <c r="D34" s="223">
        <f>'H1 Récapitulation des coûts'!L10</f>
        <v>0</v>
      </c>
    </row>
    <row r="35" spans="3:4" hidden="1">
      <c r="C35" s="235" t="s">
        <v>130</v>
      </c>
      <c r="D35" s="223">
        <f>'H1 Récapitulation des coûts'!L17</f>
        <v>0</v>
      </c>
    </row>
    <row r="36" spans="3:4" hidden="1">
      <c r="C36" s="235" t="s">
        <v>131</v>
      </c>
      <c r="D36" s="223">
        <f>SUM('H1 Récapitulation des coûts'!L19:L21)</f>
        <v>0</v>
      </c>
    </row>
    <row r="37" spans="3:4" hidden="1">
      <c r="C37" s="229" t="s">
        <v>136</v>
      </c>
      <c r="D37" s="224">
        <f>SUM(D34:D36)</f>
        <v>0</v>
      </c>
    </row>
    <row r="38" spans="3:4" hidden="1">
      <c r="C38" s="225"/>
      <c r="D38" s="223"/>
    </row>
    <row r="39" spans="3:4" hidden="1">
      <c r="C39" s="242"/>
      <c r="D39" s="227"/>
    </row>
    <row r="40" spans="3:4" hidden="1">
      <c r="C40" s="225"/>
      <c r="D40" s="223"/>
    </row>
    <row r="41" spans="3:4" hidden="1">
      <c r="C41" s="228"/>
      <c r="D41" s="223"/>
    </row>
    <row r="42" spans="3:4" hidden="1">
      <c r="C42" s="231" t="s">
        <v>132</v>
      </c>
      <c r="D42" s="223"/>
    </row>
    <row r="43" spans="3:4" hidden="1">
      <c r="C43" s="228"/>
      <c r="D43" s="223"/>
    </row>
    <row r="44" spans="3:4" hidden="1">
      <c r="C44" s="243" t="s">
        <v>139</v>
      </c>
      <c r="D44" s="230"/>
    </row>
    <row r="45" spans="3:4" hidden="1">
      <c r="C45" s="229"/>
      <c r="D45" s="223"/>
    </row>
    <row r="46" spans="3:4" hidden="1">
      <c r="C46" s="231" t="s">
        <v>138</v>
      </c>
      <c r="D46" s="232" t="e">
        <f>D27/D37</f>
        <v>#DIV/0!</v>
      </c>
    </row>
    <row r="47" spans="3:4" hidden="1">
      <c r="C47" s="225"/>
      <c r="D47" s="223"/>
    </row>
    <row r="48" spans="3:4" hidden="1">
      <c r="C48" s="233"/>
      <c r="D48" s="230"/>
    </row>
    <row r="49" spans="3:4" hidden="1">
      <c r="C49" s="225"/>
      <c r="D49" s="223"/>
    </row>
    <row r="50" spans="3:4" hidden="1">
      <c r="C50" s="225"/>
      <c r="D50" s="223"/>
    </row>
    <row r="51" spans="3:4" hidden="1">
      <c r="C51" s="244" t="s">
        <v>140</v>
      </c>
      <c r="D51" s="234"/>
    </row>
    <row r="52" spans="3:4" hidden="1">
      <c r="C52" s="229"/>
      <c r="D52" s="223"/>
    </row>
    <row r="53" spans="3:4" hidden="1">
      <c r="C53" s="231"/>
      <c r="D53" s="236" t="e">
        <f>IF(OR(AND(D37&lt;100000,D46&lt;=0.25),AND(D37&lt;1000000,D46&lt;=0.18),AND(D37&gt;=1000000,D46&lt;=0.15)),"OK","FAUX")</f>
        <v>#DIV/0!</v>
      </c>
    </row>
    <row r="54" spans="3:4" hidden="1">
      <c r="C54" s="225"/>
      <c r="D54" s="221"/>
    </row>
    <row r="55" spans="3:4" hidden="1">
      <c r="C55" s="237"/>
      <c r="D55" s="238"/>
    </row>
    <row r="56" spans="3:4" hidden="1"/>
    <row r="57" spans="3:4" hidden="1">
      <c r="C57" s="248"/>
      <c r="D57" s="221"/>
    </row>
    <row r="58" spans="3:4" hidden="1">
      <c r="C58" s="231" t="s">
        <v>146</v>
      </c>
    </row>
    <row r="59" spans="3:4" hidden="1"/>
    <row r="60" spans="3:4" hidden="1">
      <c r="C60" s="247" t="s">
        <v>133</v>
      </c>
      <c r="D60" s="246">
        <f>'Données pour décompte final'!A18</f>
        <v>0</v>
      </c>
    </row>
    <row r="61" spans="3:4" hidden="1">
      <c r="C61" s="247" t="s">
        <v>142</v>
      </c>
      <c r="D61" s="246">
        <v>45291</v>
      </c>
    </row>
    <row r="62" spans="3:4" hidden="1"/>
    <row r="63" spans="3:4" hidden="1">
      <c r="C63" s="247" t="s">
        <v>143</v>
      </c>
      <c r="D63" s="236" t="str">
        <f>IF(D60&lt;=D61,"OK",D53)</f>
        <v>OK</v>
      </c>
    </row>
    <row r="64" spans="3:4" hidden="1"/>
    <row r="65" spans="3:5" hidden="1">
      <c r="D65" s="1" t="e">
        <f>IF(D63,"FAUX",D67)</f>
        <v>#VALUE!</v>
      </c>
    </row>
    <row r="66" spans="3:5" hidden="1"/>
    <row r="67" spans="3:5" hidden="1">
      <c r="D67" s="283" t="s">
        <v>150</v>
      </c>
    </row>
    <row r="68" spans="3:5" hidden="1"/>
    <row r="69" spans="3:5" hidden="1">
      <c r="C69" s="288" t="s">
        <v>156</v>
      </c>
    </row>
    <row r="70" spans="3:5" hidden="1"/>
    <row r="71" spans="3:5" hidden="1">
      <c r="C71" s="247" t="s">
        <v>133</v>
      </c>
      <c r="D71" s="285">
        <f>IF(E71&gt;0,'Données pour décompte final'!A18-E71,'Données pour décompte final'!A18)</f>
        <v>0</v>
      </c>
      <c r="E71" s="286">
        <f>DAY('Données pour décompte final'!A18)-1</f>
        <v>-1</v>
      </c>
    </row>
    <row r="72" spans="3:5" hidden="1">
      <c r="C72" s="247" t="s">
        <v>144</v>
      </c>
      <c r="D72" s="285">
        <f>'Données pour décompte final'!B18</f>
        <v>0</v>
      </c>
      <c r="E72" s="285">
        <v>40330</v>
      </c>
    </row>
    <row r="73" spans="3:5" hidden="1">
      <c r="C73" s="247" t="s">
        <v>147</v>
      </c>
      <c r="D73" s="258">
        <f>IF(D72&lt;=E72,D71,D72)</f>
        <v>0</v>
      </c>
      <c r="E73" s="258"/>
    </row>
    <row r="74" spans="3:5" hidden="1">
      <c r="C74" s="247" t="s">
        <v>148</v>
      </c>
      <c r="D74" s="260">
        <f>IF(D73&lt;=D71,D73,D71)</f>
        <v>0</v>
      </c>
      <c r="E74" s="289"/>
    </row>
    <row r="75" spans="3:5" hidden="1">
      <c r="C75" s="247" t="s">
        <v>155</v>
      </c>
      <c r="D75" s="290">
        <f>IF(E75&gt;0,D74-E75,D74)</f>
        <v>0</v>
      </c>
      <c r="E75" s="287">
        <f>DAY(D74)-1</f>
        <v>-1</v>
      </c>
    </row>
    <row r="76" spans="3:5" hidden="1">
      <c r="D76" s="259"/>
      <c r="E76" s="259"/>
    </row>
    <row r="77" spans="3:5" hidden="1">
      <c r="D77" s="258"/>
      <c r="E77" s="259"/>
    </row>
    <row r="78" spans="3:5" hidden="1"/>
  </sheetData>
  <sheetProtection algorithmName="SHA-512" hashValue="wYdMF36hGCa3L49l1lGo16Whr7UN/WE5T+IhDdEK651c+mDUpi5R0kWLD0+n/joB7FcoWM3QuGecxSmDzkX0eA==" saltValue="Ftbg81nF4IjMX0JYj1EGdw==" spinCount="100000" sheet="1" objects="1" scenarios="1"/>
  <mergeCells count="2">
    <mergeCell ref="E3:F3"/>
    <mergeCell ref="E2:F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nexes H1-H2 - Calcul de la contribution définitive-Chiffres clés_Version 13.0_20.09.2019"/>
    <f:field ref="objsubject" par="" edit="true" text=""/>
    <f:field ref="objcreatedby" par="" text="Alt, Michel (ASTRA - Ali)"/>
    <f:field ref="objcreatedat" par="" text="11.10.2019 08:04:03"/>
    <f:field ref="objchangedby" par="" text="Alt, Michel (ASTRA - Ali)"/>
    <f:field ref="objmodifiedat" par="" text="11.10.2019 09:49:07"/>
    <f:field ref="doc_FSCFOLIO_1_1001_FieldDocumentNumber" par="" text=""/>
    <f:field ref="doc_FSCFOLIO_1_1001_FieldSubject" par="" edit="true" text=""/>
    <f:field ref="FSCFOLIO_1_1001_FieldCurrentUser" par="" text="Michel Alt"/>
    <f:field ref="CCAPRECONFIG_15_1001_Objektname" par="" edit="true" text="Annexes H1-H2 - Calcul de la contribution définitive-Chiffres clés_Version 13.0_20.09.2019"/>
    <f:field ref="CHPRECONFIG_1_1001_Objektname" par="" edit="true" text="Annexes H1-H2 - Calcul de la contribution définitive-Chiffres clés_Version 13.0_20.09.2019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Objet (une seule lig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Données pour décompte final</vt:lpstr>
      <vt:lpstr>H1 Récapitulation des coûts</vt:lpstr>
      <vt:lpstr>H1 Calcul contrib. définitive</vt:lpstr>
      <vt:lpstr>H2 Chiffres-clés décompte final</vt:lpstr>
      <vt:lpstr>Paramètres</vt:lpstr>
      <vt:lpstr>'Données pour décompte final'!Zone_d_impression</vt:lpstr>
      <vt:lpstr>'H1 Calcul contrib. définitive'!Zone_d_impression</vt:lpstr>
      <vt:lpstr>'H1 Récapitulation des coûts'!Zone_d_impression</vt:lpstr>
      <vt:lpstr>'H2 Chiffres-clés décompte final'!Zone_d_impression</vt:lpstr>
    </vt:vector>
  </TitlesOfParts>
  <Company>Qualitätsmanagement/GEVER (QM)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11c Excel A4 quer (intelligent) (H202-0484)</dc:title>
  <dc:creator>Ou, Boun Huang</dc:creator>
  <cp:lastModifiedBy>Alt Michel ASTRA</cp:lastModifiedBy>
  <cp:lastPrinted>2024-01-31T06:58:56Z</cp:lastPrinted>
  <dcterms:created xsi:type="dcterms:W3CDTF">2008-05-13T08:03:32Z</dcterms:created>
  <dcterms:modified xsi:type="dcterms:W3CDTF">2024-07-10T12:08:44Z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COO.2045.100.2.12384011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433.33-00086</vt:lpwstr>
  </property>
  <property fmtid="{D5CDD505-2E9C-101B-9397-08002B2CF9AE}" pid="5" name="FSC#COOELAK@1.1001:FileRefYear">
    <vt:lpwstr>2010</vt:lpwstr>
  </property>
  <property fmtid="{D5CDD505-2E9C-101B-9397-08002B2CF9AE}" pid="6" name="FSC#COOELAK@1.1001:FileRefOrdinal">
    <vt:lpwstr>86</vt:lpwstr>
  </property>
  <property fmtid="{D5CDD505-2E9C-101B-9397-08002B2CF9AE}" pid="7" name="FSC#COOELAK@1.1001:FileRefOU">
    <vt:lpwstr>NP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Alt Michel, Bern</vt:lpwstr>
  </property>
  <property fmtid="{D5CDD505-2E9C-101B-9397-08002B2CF9AE}" pid="10" name="FSC#COOELAK@1.1001:OwnerExtension">
    <vt:lpwstr>+41 58 463 37 66</vt:lpwstr>
  </property>
  <property fmtid="{D5CDD505-2E9C-101B-9397-08002B2CF9AE}" pid="11" name="FSC#COOELAK@1.1001:OwnerFaxExtension">
    <vt:lpwstr>+41 58 463 23 03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Netzplanung (ASTRA)</vt:lpwstr>
  </property>
  <property fmtid="{D5CDD505-2E9C-101B-9397-08002B2CF9AE}" pid="17" name="FSC#COOELAK@1.1001:CreatedAt">
    <vt:lpwstr>11.10.2019</vt:lpwstr>
  </property>
  <property fmtid="{D5CDD505-2E9C-101B-9397-08002B2CF9AE}" pid="18" name="FSC#COOELAK@1.1001:OU">
    <vt:lpwstr>Netzplanung (ASTRA)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*COO.2045.100.2.12384011*</vt:lpwstr>
  </property>
  <property fmtid="{D5CDD505-2E9C-101B-9397-08002B2CF9AE}" pid="21" name="FSC#COOELAK@1.1001:RefBarCode">
    <vt:lpwstr>*COO.2045.100.2.12384012*</vt:lpwstr>
  </property>
  <property fmtid="{D5CDD505-2E9C-101B-9397-08002B2CF9AE}" pid="22" name="FSC#COOELAK@1.1001:FileRefBarCode">
    <vt:lpwstr>*433.33-00086*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433.33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initdone">
    <vt:bool>true</vt:bool>
  </property>
  <property fmtid="{D5CDD505-2E9C-101B-9397-08002B2CF9AE}" pid="42" name="FSC#ASTRACFG@15.1700:Abs_Fachbereich">
    <vt:lpwstr/>
  </property>
  <property fmtid="{D5CDD505-2E9C-101B-9397-08002B2CF9AE}" pid="43" name="FSC#ASTRACFG@15.1700:Abs_Fachbereichsfunktion">
    <vt:lpwstr/>
  </property>
  <property fmtid="{D5CDD505-2E9C-101B-9397-08002B2CF9AE}" pid="44" name="FSC#ASTRACFG@15.1700:Absender_Fusszeilen">
    <vt:lpwstr>Bundesamt für Strassen ASTRA_x000d_
_x000d_
www.astra.admin.ch</vt:lpwstr>
  </property>
  <property fmtid="{D5CDD505-2E9C-101B-9397-08002B2CF9AE}" pid="45" name="FSC#ASTRACFG@15.1700:Abteilung">
    <vt:lpwstr/>
  </property>
  <property fmtid="{D5CDD505-2E9C-101B-9397-08002B2CF9AE}" pid="46" name="FSC#ASTRACFG@15.1700:Bereich">
    <vt:lpwstr/>
  </property>
  <property fmtid="{D5CDD505-2E9C-101B-9397-08002B2CF9AE}" pid="47" name="FSC#ASTRACFG@15.1700:Fachbereich">
    <vt:lpwstr/>
  </property>
  <property fmtid="{D5CDD505-2E9C-101B-9397-08002B2CF9AE}" pid="48" name="FSC#ASTRACFG@15.1700:FilialeOrt">
    <vt:lpwstr/>
  </property>
  <property fmtid="{D5CDD505-2E9C-101B-9397-08002B2CF9AE}" pid="49" name="FSC#ASTRACFG@15.1700:Funktion">
    <vt:lpwstr/>
  </property>
  <property fmtid="{D5CDD505-2E9C-101B-9397-08002B2CF9AE}" pid="50" name="FSC#ASTRACFG@15.1700:Postadresse">
    <vt:lpwstr/>
  </property>
  <property fmtid="{D5CDD505-2E9C-101B-9397-08002B2CF9AE}" pid="51" name="FSC#ASTRACFG@15.1700:Standortadresse">
    <vt:lpwstr/>
  </property>
  <property fmtid="{D5CDD505-2E9C-101B-9397-08002B2CF9AE}" pid="52" name="FSC#UVEKCFG@15.1700:Function">
    <vt:lpwstr/>
  </property>
  <property fmtid="{D5CDD505-2E9C-101B-9397-08002B2CF9AE}" pid="53" name="FSC#UVEKCFG@15.1700:FileRespOrg">
    <vt:lpwstr>Netzplanung</vt:lpwstr>
  </property>
  <property fmtid="{D5CDD505-2E9C-101B-9397-08002B2CF9AE}" pid="54" name="FSC#UVEKCFG@15.1700:DefaultGroupFileResponsible">
    <vt:lpwstr/>
  </property>
  <property fmtid="{D5CDD505-2E9C-101B-9397-08002B2CF9AE}" pid="55" name="FSC#UVEKCFG@15.1700:FileRespFunction">
    <vt:lpwstr/>
  </property>
  <property fmtid="{D5CDD505-2E9C-101B-9397-08002B2CF9AE}" pid="56" name="FSC#UVEKCFG@15.1700:AssignedClassification">
    <vt:lpwstr/>
  </property>
  <property fmtid="{D5CDD505-2E9C-101B-9397-08002B2CF9AE}" pid="57" name="FSC#UVEKCFG@15.1700:AssignedClassificationCode">
    <vt:lpwstr>COO.1.1001.1.137854</vt:lpwstr>
  </property>
  <property fmtid="{D5CDD505-2E9C-101B-9397-08002B2CF9AE}" pid="58" name="FSC#UVEKCFG@15.1700:FileResponsible">
    <vt:lpwstr/>
  </property>
  <property fmtid="{D5CDD505-2E9C-101B-9397-08002B2CF9AE}" pid="59" name="FSC#UVEKCFG@15.1700:FileResponsibleTel">
    <vt:lpwstr/>
  </property>
  <property fmtid="{D5CDD505-2E9C-101B-9397-08002B2CF9AE}" pid="60" name="FSC#UVEKCFG@15.1700:FileResponsibleEmail">
    <vt:lpwstr/>
  </property>
  <property fmtid="{D5CDD505-2E9C-101B-9397-08002B2CF9AE}" pid="61" name="FSC#UVEKCFG@15.1700:FileResponsibleFax">
    <vt:lpwstr/>
  </property>
  <property fmtid="{D5CDD505-2E9C-101B-9397-08002B2CF9AE}" pid="62" name="FSC#UVEKCFG@15.1700:FileResponsibleAddress">
    <vt:lpwstr/>
  </property>
  <property fmtid="{D5CDD505-2E9C-101B-9397-08002B2CF9AE}" pid="63" name="FSC#UVEKCFG@15.1700:FileResponsibleStreet">
    <vt:lpwstr/>
  </property>
  <property fmtid="{D5CDD505-2E9C-101B-9397-08002B2CF9AE}" pid="64" name="FSC#UVEKCFG@15.1700:FileResponsiblezipcode">
    <vt:lpwstr/>
  </property>
  <property fmtid="{D5CDD505-2E9C-101B-9397-08002B2CF9AE}" pid="65" name="FSC#UVEKCFG@15.1700:FileResponsiblecity">
    <vt:lpwstr/>
  </property>
  <property fmtid="{D5CDD505-2E9C-101B-9397-08002B2CF9AE}" pid="66" name="FSC#UVEKCFG@15.1700:FileResponsibleAbbreviation">
    <vt:lpwstr/>
  </property>
  <property fmtid="{D5CDD505-2E9C-101B-9397-08002B2CF9AE}" pid="67" name="FSC#UVEKCFG@15.1700:FileRespOrgHome">
    <vt:lpwstr/>
  </property>
  <property fmtid="{D5CDD505-2E9C-101B-9397-08002B2CF9AE}" pid="68" name="FSC#UVEKCFG@15.1700:CurrUserAbbreviation">
    <vt:lpwstr>Ali</vt:lpwstr>
  </property>
  <property fmtid="{D5CDD505-2E9C-101B-9397-08002B2CF9AE}" pid="69" name="FSC#UVEKCFG@15.1700:CategoryReference">
    <vt:lpwstr>433.33</vt:lpwstr>
  </property>
  <property fmtid="{D5CDD505-2E9C-101B-9397-08002B2CF9AE}" pid="70" name="FSC#UVEKCFG@15.1700:cooAddress">
    <vt:lpwstr>COO.2045.100.2.12384011</vt:lpwstr>
  </property>
  <property fmtid="{D5CDD505-2E9C-101B-9397-08002B2CF9AE}" pid="71" name="FSC#UVEKCFG@15.1700:sleeveFileReference">
    <vt:lpwstr/>
  </property>
  <property fmtid="{D5CDD505-2E9C-101B-9397-08002B2CF9AE}" pid="72" name="FSC#UVEKCFG@15.1700:BureauName">
    <vt:lpwstr>Office fédéral des routes</vt:lpwstr>
  </property>
  <property fmtid="{D5CDD505-2E9C-101B-9397-08002B2CF9AE}" pid="73" name="FSC#UVEKCFG@15.1700:BureauShortName">
    <vt:lpwstr>OFROU</vt:lpwstr>
  </property>
  <property fmtid="{D5CDD505-2E9C-101B-9397-08002B2CF9AE}" pid="74" name="FSC#UVEKCFG@15.1700:BureauWebsite">
    <vt:lpwstr>www.ofrou.admin.ch</vt:lpwstr>
  </property>
  <property fmtid="{D5CDD505-2E9C-101B-9397-08002B2CF9AE}" pid="75" name="FSC#UVEKCFG@15.1700:SubFileTitle">
    <vt:lpwstr>Annexes H1-H2 - Calcul de la contribution définitive-Chiffres clés_Version 13.0_20.09.2019</vt:lpwstr>
  </property>
  <property fmtid="{D5CDD505-2E9C-101B-9397-08002B2CF9AE}" pid="76" name="FSC#UVEKCFG@15.1700:ForeignNumber">
    <vt:lpwstr/>
  </property>
  <property fmtid="{D5CDD505-2E9C-101B-9397-08002B2CF9AE}" pid="77" name="FSC#UVEKCFG@15.1700:Amtstitel">
    <vt:lpwstr/>
  </property>
  <property fmtid="{D5CDD505-2E9C-101B-9397-08002B2CF9AE}" pid="78" name="FSC#UVEKCFG@15.1700:ZusendungAm">
    <vt:lpwstr/>
  </property>
  <property fmtid="{D5CDD505-2E9C-101B-9397-08002B2CF9AE}" pid="79" name="FSC#UVEKCFG@15.1700:SignerLeft">
    <vt:lpwstr/>
  </property>
  <property fmtid="{D5CDD505-2E9C-101B-9397-08002B2CF9AE}" pid="80" name="FSC#UVEKCFG@15.1700:SignerRight">
    <vt:lpwstr/>
  </property>
  <property fmtid="{D5CDD505-2E9C-101B-9397-08002B2CF9AE}" pid="81" name="FSC#UVEKCFG@15.1700:SignerLeftJobTitle">
    <vt:lpwstr/>
  </property>
  <property fmtid="{D5CDD505-2E9C-101B-9397-08002B2CF9AE}" pid="82" name="FSC#UVEKCFG@15.1700:SignerRightJobTitle">
    <vt:lpwstr/>
  </property>
  <property fmtid="{D5CDD505-2E9C-101B-9397-08002B2CF9AE}" pid="83" name="FSC#UVEKCFG@15.1700:SignerLeftFunction">
    <vt:lpwstr/>
  </property>
  <property fmtid="{D5CDD505-2E9C-101B-9397-08002B2CF9AE}" pid="84" name="FSC#UVEKCFG@15.1700:SignerRightFunction">
    <vt:lpwstr/>
  </property>
  <property fmtid="{D5CDD505-2E9C-101B-9397-08002B2CF9AE}" pid="85" name="FSC#UVEKCFG@15.1700:SignerLeftUserRoleGroup">
    <vt:lpwstr/>
  </property>
  <property fmtid="{D5CDD505-2E9C-101B-9397-08002B2CF9AE}" pid="86" name="FSC#UVEKCFG@15.1700:SignerRightUserRoleGroup">
    <vt:lpwstr/>
  </property>
  <property fmtid="{D5CDD505-2E9C-101B-9397-08002B2CF9AE}" pid="87" name="FSC#UVEKCFG@15.1700:DocumentNumber">
    <vt:lpwstr>S415-0082</vt:lpwstr>
  </property>
  <property fmtid="{D5CDD505-2E9C-101B-9397-08002B2CF9AE}" pid="88" name="FSC#UVEKCFG@15.1700:AssignmentNumber">
    <vt:lpwstr/>
  </property>
  <property fmtid="{D5CDD505-2E9C-101B-9397-08002B2CF9AE}" pid="89" name="FSC#UVEKCFG@15.1700:EM_Personal">
    <vt:lpwstr/>
  </property>
  <property fmtid="{D5CDD505-2E9C-101B-9397-08002B2CF9AE}" pid="90" name="FSC#UVEKCFG@15.1700:EM_Geschlecht">
    <vt:lpwstr/>
  </property>
  <property fmtid="{D5CDD505-2E9C-101B-9397-08002B2CF9AE}" pid="91" name="FSC#UVEKCFG@15.1700:EM_GebDatum">
    <vt:lpwstr/>
  </property>
  <property fmtid="{D5CDD505-2E9C-101B-9397-08002B2CF9AE}" pid="92" name="FSC#UVEKCFG@15.1700:EM_Funktion">
    <vt:lpwstr/>
  </property>
  <property fmtid="{D5CDD505-2E9C-101B-9397-08002B2CF9AE}" pid="93" name="FSC#UVEKCFG@15.1700:EM_Beruf">
    <vt:lpwstr/>
  </property>
  <property fmtid="{D5CDD505-2E9C-101B-9397-08002B2CF9AE}" pid="94" name="FSC#UVEKCFG@15.1700:EM_SVNR">
    <vt:lpwstr/>
  </property>
  <property fmtid="{D5CDD505-2E9C-101B-9397-08002B2CF9AE}" pid="95" name="FSC#UVEKCFG@15.1700:EM_Familienstand">
    <vt:lpwstr/>
  </property>
  <property fmtid="{D5CDD505-2E9C-101B-9397-08002B2CF9AE}" pid="96" name="FSC#UVEKCFG@15.1700:EM_Muttersprache">
    <vt:lpwstr/>
  </property>
  <property fmtid="{D5CDD505-2E9C-101B-9397-08002B2CF9AE}" pid="97" name="FSC#UVEKCFG@15.1700:EM_Geboren_in">
    <vt:lpwstr/>
  </property>
  <property fmtid="{D5CDD505-2E9C-101B-9397-08002B2CF9AE}" pid="98" name="FSC#UVEKCFG@15.1700:EM_Briefanrede">
    <vt:lpwstr/>
  </property>
  <property fmtid="{D5CDD505-2E9C-101B-9397-08002B2CF9AE}" pid="99" name="FSC#UVEKCFG@15.1700:EM_Kommunikationssprache">
    <vt:lpwstr/>
  </property>
  <property fmtid="{D5CDD505-2E9C-101B-9397-08002B2CF9AE}" pid="100" name="FSC#UVEKCFG@15.1700:EM_Webseite">
    <vt:lpwstr/>
  </property>
  <property fmtid="{D5CDD505-2E9C-101B-9397-08002B2CF9AE}" pid="101" name="FSC#UVEKCFG@15.1700:EM_TelNr_Business">
    <vt:lpwstr/>
  </property>
  <property fmtid="{D5CDD505-2E9C-101B-9397-08002B2CF9AE}" pid="102" name="FSC#UVEKCFG@15.1700:EM_TelNr_Private">
    <vt:lpwstr/>
  </property>
  <property fmtid="{D5CDD505-2E9C-101B-9397-08002B2CF9AE}" pid="103" name="FSC#UVEKCFG@15.1700:EM_TelNr_Mobile">
    <vt:lpwstr/>
  </property>
  <property fmtid="{D5CDD505-2E9C-101B-9397-08002B2CF9AE}" pid="104" name="FSC#UVEKCFG@15.1700:EM_TelNr_Other">
    <vt:lpwstr/>
  </property>
  <property fmtid="{D5CDD505-2E9C-101B-9397-08002B2CF9AE}" pid="105" name="FSC#UVEKCFG@15.1700:EM_TelNr_Fax">
    <vt:lpwstr/>
  </property>
  <property fmtid="{D5CDD505-2E9C-101B-9397-08002B2CF9AE}" pid="106" name="FSC#UVEKCFG@15.1700:EM_EMail1">
    <vt:lpwstr/>
  </property>
  <property fmtid="{D5CDD505-2E9C-101B-9397-08002B2CF9AE}" pid="107" name="FSC#UVEKCFG@15.1700:EM_EMail2">
    <vt:lpwstr/>
  </property>
  <property fmtid="{D5CDD505-2E9C-101B-9397-08002B2CF9AE}" pid="108" name="FSC#UVEKCFG@15.1700:EM_EMail3">
    <vt:lpwstr/>
  </property>
  <property fmtid="{D5CDD505-2E9C-101B-9397-08002B2CF9AE}" pid="109" name="FSC#UVEKCFG@15.1700:EM_Name">
    <vt:lpwstr/>
  </property>
  <property fmtid="{D5CDD505-2E9C-101B-9397-08002B2CF9AE}" pid="110" name="FSC#UVEKCFG@15.1700:EM_UID">
    <vt:lpwstr/>
  </property>
  <property fmtid="{D5CDD505-2E9C-101B-9397-08002B2CF9AE}" pid="111" name="FSC#UVEKCFG@15.1700:EM_Rechtsform">
    <vt:lpwstr/>
  </property>
  <property fmtid="{D5CDD505-2E9C-101B-9397-08002B2CF9AE}" pid="112" name="FSC#UVEKCFG@15.1700:EM_Klassifizierung">
    <vt:lpwstr/>
  </property>
  <property fmtid="{D5CDD505-2E9C-101B-9397-08002B2CF9AE}" pid="113" name="FSC#UVEKCFG@15.1700:EM_Gruendungsjahr">
    <vt:lpwstr/>
  </property>
  <property fmtid="{D5CDD505-2E9C-101B-9397-08002B2CF9AE}" pid="114" name="FSC#UVEKCFG@15.1700:EM_Versandart">
    <vt:lpwstr>B-Post</vt:lpwstr>
  </property>
  <property fmtid="{D5CDD505-2E9C-101B-9397-08002B2CF9AE}" pid="115" name="FSC#UVEKCFG@15.1700:EM_Versandvermek">
    <vt:lpwstr/>
  </property>
  <property fmtid="{D5CDD505-2E9C-101B-9397-08002B2CF9AE}" pid="116" name="FSC#UVEKCFG@15.1700:EM_Anrede">
    <vt:lpwstr/>
  </property>
  <property fmtid="{D5CDD505-2E9C-101B-9397-08002B2CF9AE}" pid="117" name="FSC#UVEKCFG@15.1700:EM_Titel">
    <vt:lpwstr/>
  </property>
  <property fmtid="{D5CDD505-2E9C-101B-9397-08002B2CF9AE}" pid="118" name="FSC#UVEKCFG@15.1700:EM_Nachgestellter_Titel">
    <vt:lpwstr/>
  </property>
  <property fmtid="{D5CDD505-2E9C-101B-9397-08002B2CF9AE}" pid="119" name="FSC#UVEKCFG@15.1700:EM_Vorname">
    <vt:lpwstr/>
  </property>
  <property fmtid="{D5CDD505-2E9C-101B-9397-08002B2CF9AE}" pid="120" name="FSC#UVEKCFG@15.1700:EM_Nachname">
    <vt:lpwstr/>
  </property>
  <property fmtid="{D5CDD505-2E9C-101B-9397-08002B2CF9AE}" pid="121" name="FSC#UVEKCFG@15.1700:EM_Kurzbezeichnung">
    <vt:lpwstr/>
  </property>
  <property fmtid="{D5CDD505-2E9C-101B-9397-08002B2CF9AE}" pid="122" name="FSC#UVEKCFG@15.1700:EM_Organisations_Zeile_1">
    <vt:lpwstr/>
  </property>
  <property fmtid="{D5CDD505-2E9C-101B-9397-08002B2CF9AE}" pid="123" name="FSC#UVEKCFG@15.1700:EM_Organisations_Zeile_2">
    <vt:lpwstr/>
  </property>
  <property fmtid="{D5CDD505-2E9C-101B-9397-08002B2CF9AE}" pid="124" name="FSC#UVEKCFG@15.1700:EM_Organisations_Zeile_3">
    <vt:lpwstr/>
  </property>
  <property fmtid="{D5CDD505-2E9C-101B-9397-08002B2CF9AE}" pid="125" name="FSC#UVEKCFG@15.1700:EM_Strasse">
    <vt:lpwstr/>
  </property>
  <property fmtid="{D5CDD505-2E9C-101B-9397-08002B2CF9AE}" pid="126" name="FSC#UVEKCFG@15.1700:EM_Hausnummer">
    <vt:lpwstr/>
  </property>
  <property fmtid="{D5CDD505-2E9C-101B-9397-08002B2CF9AE}" pid="127" name="FSC#UVEKCFG@15.1700:EM_Strasse2">
    <vt:lpwstr/>
  </property>
  <property fmtid="{D5CDD505-2E9C-101B-9397-08002B2CF9AE}" pid="128" name="FSC#UVEKCFG@15.1700:EM_Hausnummer_Zusatz">
    <vt:lpwstr/>
  </property>
  <property fmtid="{D5CDD505-2E9C-101B-9397-08002B2CF9AE}" pid="129" name="FSC#UVEKCFG@15.1700:EM_Postfach">
    <vt:lpwstr/>
  </property>
  <property fmtid="{D5CDD505-2E9C-101B-9397-08002B2CF9AE}" pid="130" name="FSC#UVEKCFG@15.1700:EM_PLZ">
    <vt:lpwstr/>
  </property>
  <property fmtid="{D5CDD505-2E9C-101B-9397-08002B2CF9AE}" pid="131" name="FSC#UVEKCFG@15.1700:EM_Ort">
    <vt:lpwstr/>
  </property>
  <property fmtid="{D5CDD505-2E9C-101B-9397-08002B2CF9AE}" pid="132" name="FSC#UVEKCFG@15.1700:EM_Land">
    <vt:lpwstr/>
  </property>
  <property fmtid="{D5CDD505-2E9C-101B-9397-08002B2CF9AE}" pid="133" name="FSC#UVEKCFG@15.1700:EM_E_Mail_Adresse">
    <vt:lpwstr/>
  </property>
  <property fmtid="{D5CDD505-2E9C-101B-9397-08002B2CF9AE}" pid="134" name="FSC#UVEKCFG@15.1700:EM_Funktionsbezeichnung">
    <vt:lpwstr/>
  </property>
  <property fmtid="{D5CDD505-2E9C-101B-9397-08002B2CF9AE}" pid="135" name="FSC#UVEKCFG@15.1700:EM_Serienbrieffeld_1">
    <vt:lpwstr/>
  </property>
  <property fmtid="{D5CDD505-2E9C-101B-9397-08002B2CF9AE}" pid="136" name="FSC#UVEKCFG@15.1700:EM_Serienbrieffeld_2">
    <vt:lpwstr/>
  </property>
  <property fmtid="{D5CDD505-2E9C-101B-9397-08002B2CF9AE}" pid="137" name="FSC#UVEKCFG@15.1700:EM_Serienbrieffeld_3">
    <vt:lpwstr/>
  </property>
  <property fmtid="{D5CDD505-2E9C-101B-9397-08002B2CF9AE}" pid="138" name="FSC#UVEKCFG@15.1700:EM_Serienbrieffeld_4">
    <vt:lpwstr/>
  </property>
  <property fmtid="{D5CDD505-2E9C-101B-9397-08002B2CF9AE}" pid="139" name="FSC#UVEKCFG@15.1700:EM_Serienbrieffeld_5">
    <vt:lpwstr/>
  </property>
  <property fmtid="{D5CDD505-2E9C-101B-9397-08002B2CF9AE}" pid="140" name="FSC#UVEKCFG@15.1700:EM_Address">
    <vt:lpwstr/>
  </property>
  <property fmtid="{D5CDD505-2E9C-101B-9397-08002B2CF9AE}" pid="141" name="FSC#UVEKCFG@15.1700:Abs_Nachname">
    <vt:lpwstr/>
  </property>
  <property fmtid="{D5CDD505-2E9C-101B-9397-08002B2CF9AE}" pid="142" name="FSC#UVEKCFG@15.1700:Abs_Vorname">
    <vt:lpwstr/>
  </property>
  <property fmtid="{D5CDD505-2E9C-101B-9397-08002B2CF9AE}" pid="143" name="FSC#UVEKCFG@15.1700:Abs_Zeichen">
    <vt:lpwstr/>
  </property>
  <property fmtid="{D5CDD505-2E9C-101B-9397-08002B2CF9AE}" pid="144" name="FSC#UVEKCFG@15.1700:Anrede">
    <vt:lpwstr/>
  </property>
  <property fmtid="{D5CDD505-2E9C-101B-9397-08002B2CF9AE}" pid="145" name="FSC#UVEKCFG@15.1700:EM_Versandartspez">
    <vt:lpwstr/>
  </property>
  <property fmtid="{D5CDD505-2E9C-101B-9397-08002B2CF9AE}" pid="146" name="FSC#UVEKCFG@15.1700:Briefdatum">
    <vt:lpwstr>11.10.2019</vt:lpwstr>
  </property>
  <property fmtid="{D5CDD505-2E9C-101B-9397-08002B2CF9AE}" pid="147" name="FSC#UVEKCFG@15.1700:Empf_Zeichen">
    <vt:lpwstr/>
  </property>
  <property fmtid="{D5CDD505-2E9C-101B-9397-08002B2CF9AE}" pid="148" name="FSC#UVEKCFG@15.1700:FilialePLZ">
    <vt:lpwstr/>
  </property>
  <property fmtid="{D5CDD505-2E9C-101B-9397-08002B2CF9AE}" pid="149" name="FSC#UVEKCFG@15.1700:Gegenstand">
    <vt:lpwstr>BETREFF</vt:lpwstr>
  </property>
  <property fmtid="{D5CDD505-2E9C-101B-9397-08002B2CF9AE}" pid="150" name="FSC#UVEKCFG@15.1700:Nummer">
    <vt:lpwstr>S415-0082</vt:lpwstr>
  </property>
  <property fmtid="{D5CDD505-2E9C-101B-9397-08002B2CF9AE}" pid="151" name="FSC#UVEKCFG@15.1700:Unterschrift_Nachname">
    <vt:lpwstr/>
  </property>
  <property fmtid="{D5CDD505-2E9C-101B-9397-08002B2CF9AE}" pid="152" name="FSC#UVEKCFG@15.1700:Unterschrift_Vorname">
    <vt:lpwstr/>
  </property>
  <property fmtid="{D5CDD505-2E9C-101B-9397-08002B2CF9AE}" pid="153" name="FSC#COOELAK@1.1001:CurrentUserRolePos">
    <vt:lpwstr>Collaborateur, -trice spécialisé(e)</vt:lpwstr>
  </property>
  <property fmtid="{D5CDD505-2E9C-101B-9397-08002B2CF9AE}" pid="154" name="FSC#COOELAK@1.1001:CurrentUserEmail">
    <vt:lpwstr>michel.alt@astra.admin.ch</vt:lpwstr>
  </property>
  <property fmtid="{D5CDD505-2E9C-101B-9397-08002B2CF9AE}" pid="155" name="FSC#ATSTATECFG@1.1001:Office">
    <vt:lpwstr/>
  </property>
  <property fmtid="{D5CDD505-2E9C-101B-9397-08002B2CF9AE}" pid="156" name="FSC#ATSTATECFG@1.1001:Agent">
    <vt:lpwstr/>
  </property>
  <property fmtid="{D5CDD505-2E9C-101B-9397-08002B2CF9AE}" pid="157" name="FSC#ATSTATECFG@1.1001:AgentPhone">
    <vt:lpwstr/>
  </property>
  <property fmtid="{D5CDD505-2E9C-101B-9397-08002B2CF9AE}" pid="158" name="FSC#ATSTATECFG@1.1001:DepartmentFax">
    <vt:lpwstr/>
  </property>
  <property fmtid="{D5CDD505-2E9C-101B-9397-08002B2CF9AE}" pid="159" name="FSC#ATSTATECFG@1.1001:DepartmentEmail">
    <vt:lpwstr/>
  </property>
  <property fmtid="{D5CDD505-2E9C-101B-9397-08002B2CF9AE}" pid="160" name="FSC#ATSTATECFG@1.1001:SubfileDate">
    <vt:lpwstr/>
  </property>
  <property fmtid="{D5CDD505-2E9C-101B-9397-08002B2CF9AE}" pid="161" name="FSC#ATSTATECFG@1.1001:SubfileSubject">
    <vt:lpwstr>Annexes H1-H2 - Calcul de la contribution définitive-Chiffres clés_Version 13.0_20.09.2019</vt:lpwstr>
  </property>
  <property fmtid="{D5CDD505-2E9C-101B-9397-08002B2CF9AE}" pid="162" name="FSC#ATSTATECFG@1.1001:DepartmentZipCode">
    <vt:lpwstr/>
  </property>
  <property fmtid="{D5CDD505-2E9C-101B-9397-08002B2CF9AE}" pid="163" name="FSC#ATSTATECFG@1.1001:DepartmentCountry">
    <vt:lpwstr/>
  </property>
  <property fmtid="{D5CDD505-2E9C-101B-9397-08002B2CF9AE}" pid="164" name="FSC#ATSTATECFG@1.1001:DepartmentCity">
    <vt:lpwstr/>
  </property>
  <property fmtid="{D5CDD505-2E9C-101B-9397-08002B2CF9AE}" pid="165" name="FSC#ATSTATECFG@1.1001:DepartmentStreet">
    <vt:lpwstr/>
  </property>
  <property fmtid="{D5CDD505-2E9C-101B-9397-08002B2CF9AE}" pid="166" name="FSC#ATSTATECFG@1.1001:DepartmentDVR">
    <vt:lpwstr/>
  </property>
  <property fmtid="{D5CDD505-2E9C-101B-9397-08002B2CF9AE}" pid="167" name="FSC#ATSTATECFG@1.1001:DepartmentUID">
    <vt:lpwstr/>
  </property>
  <property fmtid="{D5CDD505-2E9C-101B-9397-08002B2CF9AE}" pid="168" name="FSC#ATSTATECFG@1.1001:SubfileReference">
    <vt:lpwstr>433.33-00086/00013/00037/00021/00037</vt:lpwstr>
  </property>
  <property fmtid="{D5CDD505-2E9C-101B-9397-08002B2CF9AE}" pid="169" name="FSC#ATSTATECFG@1.1001:Clause">
    <vt:lpwstr/>
  </property>
  <property fmtid="{D5CDD505-2E9C-101B-9397-08002B2CF9AE}" pid="170" name="FSC#ATSTATECFG@1.1001:ApprovedSignature">
    <vt:lpwstr/>
  </property>
  <property fmtid="{D5CDD505-2E9C-101B-9397-08002B2CF9AE}" pid="171" name="FSC#ATSTATECFG@1.1001:BankAccount">
    <vt:lpwstr/>
  </property>
  <property fmtid="{D5CDD505-2E9C-101B-9397-08002B2CF9AE}" pid="172" name="FSC#ATSTATECFG@1.1001:BankAccountOwner">
    <vt:lpwstr/>
  </property>
  <property fmtid="{D5CDD505-2E9C-101B-9397-08002B2CF9AE}" pid="173" name="FSC#ATSTATECFG@1.1001:BankInstitute">
    <vt:lpwstr/>
  </property>
  <property fmtid="{D5CDD505-2E9C-101B-9397-08002B2CF9AE}" pid="174" name="FSC#ATSTATECFG@1.1001:BankAccountID">
    <vt:lpwstr/>
  </property>
  <property fmtid="{D5CDD505-2E9C-101B-9397-08002B2CF9AE}" pid="175" name="FSC#ATSTATECFG@1.1001:BankAccountIBAN">
    <vt:lpwstr/>
  </property>
  <property fmtid="{D5CDD505-2E9C-101B-9397-08002B2CF9AE}" pid="176" name="FSC#ATSTATECFG@1.1001:BankAccountBIC">
    <vt:lpwstr/>
  </property>
  <property fmtid="{D5CDD505-2E9C-101B-9397-08002B2CF9AE}" pid="177" name="FSC#ATSTATECFG@1.1001:BankName">
    <vt:lpwstr/>
  </property>
  <property fmtid="{D5CDD505-2E9C-101B-9397-08002B2CF9AE}" pid="178" name="FSC#FSCFOLIO@1.1001:docpropproject">
    <vt:lpwstr/>
  </property>
</Properties>
</file>