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STRA-01\U80825340\data\Documents\Vorlagen\"/>
    </mc:Choice>
  </mc:AlternateContent>
  <xr:revisionPtr revIDLastSave="0" documentId="13_ncr:1_{FDB283F2-F5DF-4D75-A5D8-8AAB9E10839A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Einladung" sheetId="7" r:id="rId1"/>
    <sheet name="Offen BöB ohne RM" sheetId="6" r:id="rId2"/>
    <sheet name="Offen BöB mit RM" sheetId="1" r:id="rId3"/>
    <sheet name="Offen BöB mit RM_mit Vorbefasst" sheetId="5" r:id="rId4"/>
  </sheets>
  <definedNames>
    <definedName name="_xlnm.Print_Area" localSheetId="0">Einladung!$A$1:$P$92</definedName>
    <definedName name="_xlnm.Print_Area" localSheetId="2">'Offen BöB mit RM'!$A$1:$P$98</definedName>
    <definedName name="_xlnm.Print_Area" localSheetId="3">'Offen BöB mit RM_mit Vorbefasst'!$A$1:$P$102</definedName>
    <definedName name="_xlnm.Print_Area" localSheetId="1">'Offen BöB ohne RM'!$A$1:$P$93</definedName>
    <definedName name="Feiertage" localSheetId="0">Einladung!$E$96:$F$106</definedName>
    <definedName name="Feiertage" localSheetId="3">'Offen BöB mit RM_mit Vorbefasst'!$E$106:$F$116</definedName>
    <definedName name="Feiertage" localSheetId="1">'Offen BöB ohne RM'!$E$97:$F$107</definedName>
    <definedName name="Feiertage">'Offen BöB mit RM'!$E$102:$F$112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5" l="1"/>
  <c r="F114" i="5"/>
  <c r="E115" i="5"/>
  <c r="E114" i="5"/>
  <c r="F111" i="1"/>
  <c r="F110" i="1"/>
  <c r="E111" i="1"/>
  <c r="E110" i="1"/>
  <c r="F106" i="6"/>
  <c r="F105" i="6"/>
  <c r="E106" i="6"/>
  <c r="E105" i="6"/>
  <c r="F105" i="7"/>
  <c r="F104" i="7"/>
  <c r="E105" i="7"/>
  <c r="E104" i="7"/>
  <c r="F106" i="7" l="1"/>
  <c r="E106" i="7"/>
  <c r="F103" i="7"/>
  <c r="E103" i="7"/>
  <c r="F102" i="7"/>
  <c r="E102" i="7"/>
  <c r="P97" i="7"/>
  <c r="F98" i="7" s="1"/>
  <c r="F97" i="7"/>
  <c r="E97" i="7"/>
  <c r="P96" i="7"/>
  <c r="E98" i="7" s="1"/>
  <c r="F96" i="7"/>
  <c r="E96" i="7"/>
  <c r="G40" i="7"/>
  <c r="J16" i="7"/>
  <c r="F107" i="6"/>
  <c r="E107" i="6"/>
  <c r="F104" i="6"/>
  <c r="E104" i="6"/>
  <c r="F103" i="6"/>
  <c r="E103" i="6"/>
  <c r="P98" i="6"/>
  <c r="F102" i="6" s="1"/>
  <c r="F98" i="6"/>
  <c r="E98" i="6"/>
  <c r="P97" i="6"/>
  <c r="E99" i="6" s="1"/>
  <c r="F97" i="6"/>
  <c r="E97" i="6"/>
  <c r="N65" i="6"/>
  <c r="M65" i="6" s="1"/>
  <c r="K65" i="6"/>
  <c r="J65" i="6" s="1"/>
  <c r="G40" i="6"/>
  <c r="J16" i="6"/>
  <c r="I58" i="5"/>
  <c r="E100" i="7" l="1"/>
  <c r="E99" i="7"/>
  <c r="N16" i="7" s="1"/>
  <c r="F100" i="7"/>
  <c r="F99" i="7"/>
  <c r="E101" i="7"/>
  <c r="F101" i="7"/>
  <c r="N16" i="6"/>
  <c r="F99" i="6"/>
  <c r="E100" i="6"/>
  <c r="F100" i="6"/>
  <c r="E101" i="6"/>
  <c r="F101" i="6"/>
  <c r="E102" i="6"/>
  <c r="F116" i="5"/>
  <c r="E116" i="5"/>
  <c r="F113" i="5"/>
  <c r="E113" i="5"/>
  <c r="F112" i="5"/>
  <c r="E112" i="5"/>
  <c r="P107" i="5"/>
  <c r="F111" i="5" s="1"/>
  <c r="F107" i="5"/>
  <c r="E107" i="5"/>
  <c r="P106" i="5"/>
  <c r="E108" i="5" s="1"/>
  <c r="F106" i="5"/>
  <c r="E106" i="5"/>
  <c r="K71" i="5"/>
  <c r="J71" i="5" s="1"/>
  <c r="G42" i="5"/>
  <c r="J16" i="5"/>
  <c r="M16" i="7" l="1"/>
  <c r="K18" i="7"/>
  <c r="K18" i="6"/>
  <c r="M16" i="6"/>
  <c r="N71" i="5"/>
  <c r="M71" i="5" s="1"/>
  <c r="N16" i="5"/>
  <c r="F108" i="5"/>
  <c r="E109" i="5"/>
  <c r="F109" i="5"/>
  <c r="E110" i="5"/>
  <c r="F110" i="5"/>
  <c r="E111" i="5"/>
  <c r="J18" i="7" l="1"/>
  <c r="N18" i="7"/>
  <c r="J18" i="6"/>
  <c r="N18" i="6"/>
  <c r="M16" i="5"/>
  <c r="K18" i="5"/>
  <c r="K20" i="7" l="1"/>
  <c r="M18" i="7"/>
  <c r="K22" i="7"/>
  <c r="K20" i="6"/>
  <c r="M18" i="6"/>
  <c r="K22" i="6"/>
  <c r="N18" i="5"/>
  <c r="J18" i="5"/>
  <c r="J22" i="7" l="1"/>
  <c r="N22" i="7"/>
  <c r="N20" i="7"/>
  <c r="J20" i="7"/>
  <c r="N20" i="6"/>
  <c r="J20" i="6"/>
  <c r="J22" i="6"/>
  <c r="N22" i="6"/>
  <c r="K20" i="5"/>
  <c r="K22" i="5"/>
  <c r="M18" i="5"/>
  <c r="M20" i="7" l="1"/>
  <c r="K24" i="7"/>
  <c r="M22" i="7"/>
  <c r="K24" i="6"/>
  <c r="M22" i="6"/>
  <c r="M20" i="6"/>
  <c r="N20" i="5"/>
  <c r="J20" i="5"/>
  <c r="J22" i="5"/>
  <c r="N22" i="5"/>
  <c r="N24" i="7" l="1"/>
  <c r="J24" i="7"/>
  <c r="N24" i="6"/>
  <c r="J24" i="6"/>
  <c r="K24" i="5"/>
  <c r="M22" i="5"/>
  <c r="M20" i="5"/>
  <c r="M24" i="7" l="1"/>
  <c r="K26" i="7"/>
  <c r="K26" i="6"/>
  <c r="M24" i="6"/>
  <c r="N24" i="5"/>
  <c r="J24" i="5"/>
  <c r="N26" i="7" l="1"/>
  <c r="J26" i="7"/>
  <c r="J26" i="6"/>
  <c r="N26" i="6"/>
  <c r="M24" i="5"/>
  <c r="K26" i="5"/>
  <c r="K28" i="7" l="1"/>
  <c r="M26" i="7"/>
  <c r="K28" i="6"/>
  <c r="M26" i="6"/>
  <c r="J26" i="5"/>
  <c r="N26" i="5"/>
  <c r="J28" i="7" l="1"/>
  <c r="N28" i="7"/>
  <c r="J28" i="6"/>
  <c r="N28" i="6"/>
  <c r="K28" i="5"/>
  <c r="M26" i="5"/>
  <c r="M28" i="7" l="1"/>
  <c r="K30" i="7"/>
  <c r="M28" i="6"/>
  <c r="K30" i="6"/>
  <c r="J28" i="5"/>
  <c r="N28" i="5"/>
  <c r="J30" i="7" l="1"/>
  <c r="N30" i="7"/>
  <c r="J30" i="6"/>
  <c r="N30" i="6"/>
  <c r="M28" i="5"/>
  <c r="K30" i="5"/>
  <c r="K32" i="7" l="1"/>
  <c r="M30" i="7"/>
  <c r="K32" i="6"/>
  <c r="M30" i="6"/>
  <c r="N30" i="5"/>
  <c r="J30" i="5"/>
  <c r="N32" i="7" l="1"/>
  <c r="J32" i="7"/>
  <c r="N32" i="6"/>
  <c r="J32" i="6"/>
  <c r="K32" i="5"/>
  <c r="M30" i="5"/>
  <c r="M32" i="7" l="1"/>
  <c r="K34" i="7"/>
  <c r="K34" i="6"/>
  <c r="M32" i="6"/>
  <c r="N32" i="5"/>
  <c r="J32" i="5"/>
  <c r="G42" i="1"/>
  <c r="J34" i="7" l="1"/>
  <c r="N34" i="7"/>
  <c r="J34" i="6"/>
  <c r="N34" i="6"/>
  <c r="M32" i="5"/>
  <c r="K34" i="5"/>
  <c r="E112" i="1"/>
  <c r="E109" i="1"/>
  <c r="E108" i="1"/>
  <c r="E103" i="1"/>
  <c r="E102" i="1"/>
  <c r="F112" i="1"/>
  <c r="F109" i="1"/>
  <c r="F108" i="1"/>
  <c r="F103" i="1"/>
  <c r="F102" i="1"/>
  <c r="P103" i="1"/>
  <c r="F104" i="1" s="1"/>
  <c r="P102" i="1"/>
  <c r="E106" i="1" s="1"/>
  <c r="K36" i="7" l="1"/>
  <c r="M34" i="7"/>
  <c r="K36" i="6"/>
  <c r="M34" i="6"/>
  <c r="J34" i="5"/>
  <c r="N34" i="5"/>
  <c r="F105" i="1"/>
  <c r="F106" i="1"/>
  <c r="E107" i="1"/>
  <c r="F107" i="1"/>
  <c r="E105" i="1"/>
  <c r="E104" i="1"/>
  <c r="N36" i="7" l="1"/>
  <c r="J36" i="7"/>
  <c r="N36" i="6"/>
  <c r="J36" i="6"/>
  <c r="K36" i="5"/>
  <c r="M34" i="5"/>
  <c r="M36" i="7" l="1"/>
  <c r="N52" i="7"/>
  <c r="K40" i="7"/>
  <c r="N52" i="6"/>
  <c r="M36" i="6"/>
  <c r="K40" i="6"/>
  <c r="N36" i="5"/>
  <c r="J36" i="5"/>
  <c r="N54" i="7" l="1"/>
  <c r="M52" i="7"/>
  <c r="K42" i="7"/>
  <c r="J40" i="7"/>
  <c r="N54" i="6"/>
  <c r="M52" i="6"/>
  <c r="K42" i="6"/>
  <c r="J40" i="6"/>
  <c r="M36" i="5"/>
  <c r="N54" i="5"/>
  <c r="N58" i="5" s="1"/>
  <c r="N38" i="5"/>
  <c r="K42" i="5"/>
  <c r="K56" i="7" l="1"/>
  <c r="M54" i="7"/>
  <c r="N42" i="7"/>
  <c r="J42" i="7"/>
  <c r="N42" i="6"/>
  <c r="J42" i="6"/>
  <c r="M54" i="6"/>
  <c r="K56" i="6"/>
  <c r="M58" i="5"/>
  <c r="M38" i="5"/>
  <c r="K44" i="5"/>
  <c r="J42" i="5"/>
  <c r="N60" i="5"/>
  <c r="M54" i="5"/>
  <c r="M42" i="7" l="1"/>
  <c r="K44" i="7"/>
  <c r="J56" i="7"/>
  <c r="N56" i="7"/>
  <c r="J56" i="6"/>
  <c r="N56" i="6"/>
  <c r="K44" i="6"/>
  <c r="M42" i="6"/>
  <c r="N44" i="5"/>
  <c r="J44" i="5"/>
  <c r="M60" i="5"/>
  <c r="K62" i="5"/>
  <c r="K58" i="7" l="1"/>
  <c r="M56" i="7"/>
  <c r="J44" i="7"/>
  <c r="N44" i="7"/>
  <c r="M56" i="6"/>
  <c r="K58" i="6"/>
  <c r="N44" i="6"/>
  <c r="J44" i="6"/>
  <c r="J62" i="5"/>
  <c r="N62" i="5"/>
  <c r="M44" i="5"/>
  <c r="K46" i="5"/>
  <c r="N58" i="7" l="1"/>
  <c r="J58" i="7"/>
  <c r="K46" i="7"/>
  <c r="M44" i="7"/>
  <c r="K46" i="6"/>
  <c r="M44" i="6"/>
  <c r="N58" i="6"/>
  <c r="J58" i="6"/>
  <c r="N46" i="5"/>
  <c r="J46" i="5"/>
  <c r="K64" i="5"/>
  <c r="M62" i="5"/>
  <c r="N46" i="7" l="1"/>
  <c r="J46" i="7"/>
  <c r="K60" i="7"/>
  <c r="M58" i="7"/>
  <c r="N46" i="6"/>
  <c r="J46" i="6"/>
  <c r="M58" i="6"/>
  <c r="K60" i="6"/>
  <c r="N64" i="5"/>
  <c r="J64" i="5"/>
  <c r="K48" i="5"/>
  <c r="M46" i="5"/>
  <c r="J60" i="7" l="1"/>
  <c r="N60" i="7"/>
  <c r="M46" i="7"/>
  <c r="K48" i="7"/>
  <c r="J60" i="6"/>
  <c r="N60" i="6"/>
  <c r="K48" i="6"/>
  <c r="M46" i="6"/>
  <c r="N48" i="5"/>
  <c r="J48" i="5"/>
  <c r="M64" i="5"/>
  <c r="K66" i="5"/>
  <c r="J48" i="7" l="1"/>
  <c r="H50" i="7"/>
  <c r="M60" i="7"/>
  <c r="K62" i="7"/>
  <c r="J48" i="6"/>
  <c r="H50" i="6"/>
  <c r="M60" i="6"/>
  <c r="K62" i="6"/>
  <c r="K50" i="5"/>
  <c r="H56" i="5" s="1"/>
  <c r="M48" i="5"/>
  <c r="J66" i="5"/>
  <c r="N66" i="5"/>
  <c r="N62" i="7" l="1"/>
  <c r="J62" i="7"/>
  <c r="N62" i="6"/>
  <c r="J62" i="6"/>
  <c r="H52" i="5"/>
  <c r="J50" i="5"/>
  <c r="M66" i="5"/>
  <c r="K68" i="5"/>
  <c r="K64" i="7" l="1"/>
  <c r="M62" i="7"/>
  <c r="M62" i="6"/>
  <c r="K64" i="6"/>
  <c r="N68" i="5"/>
  <c r="J68" i="5"/>
  <c r="J64" i="7" l="1"/>
  <c r="N64" i="7"/>
  <c r="K66" i="7" s="1"/>
  <c r="J64" i="6"/>
  <c r="N64" i="6"/>
  <c r="M68" i="5"/>
  <c r="K70" i="5"/>
  <c r="M64" i="7" l="1"/>
  <c r="M64" i="6"/>
  <c r="K67" i="6"/>
  <c r="J70" i="5"/>
  <c r="N70" i="5"/>
  <c r="J66" i="7" l="1"/>
  <c r="N66" i="7"/>
  <c r="J67" i="6"/>
  <c r="N67" i="6"/>
  <c r="K73" i="5"/>
  <c r="M70" i="5"/>
  <c r="K68" i="7" l="1"/>
  <c r="M66" i="7"/>
  <c r="M67" i="6"/>
  <c r="K69" i="6"/>
  <c r="N73" i="5"/>
  <c r="J73" i="5"/>
  <c r="N68" i="7" l="1"/>
  <c r="J68" i="7"/>
  <c r="J69" i="6"/>
  <c r="N69" i="6"/>
  <c r="M73" i="5"/>
  <c r="K77" i="5"/>
  <c r="N75" i="5"/>
  <c r="M75" i="5" s="1"/>
  <c r="K70" i="7" l="1"/>
  <c r="M68" i="7"/>
  <c r="M69" i="6"/>
  <c r="K71" i="6"/>
  <c r="J77" i="5"/>
  <c r="N77" i="5"/>
  <c r="J70" i="7" l="1"/>
  <c r="N70" i="7"/>
  <c r="J71" i="6"/>
  <c r="N71" i="6"/>
  <c r="M77" i="5"/>
  <c r="K79" i="5"/>
  <c r="K71" i="7" l="1"/>
  <c r="M70" i="7"/>
  <c r="K72" i="6"/>
  <c r="M71" i="6"/>
  <c r="N79" i="5"/>
  <c r="J79" i="5"/>
  <c r="N71" i="7" l="1"/>
  <c r="J71" i="7"/>
  <c r="J72" i="6"/>
  <c r="N72" i="6"/>
  <c r="K80" i="5"/>
  <c r="M79" i="5"/>
  <c r="K73" i="7" l="1"/>
  <c r="M71" i="7"/>
  <c r="M72" i="6"/>
  <c r="K74" i="6"/>
  <c r="J80" i="5"/>
  <c r="N80" i="5"/>
  <c r="J73" i="7" l="1"/>
  <c r="N73" i="7"/>
  <c r="J74" i="6"/>
  <c r="N74" i="6"/>
  <c r="M80" i="5"/>
  <c r="K82" i="5"/>
  <c r="M73" i="7" l="1"/>
  <c r="K75" i="7"/>
  <c r="K76" i="6"/>
  <c r="M74" i="6"/>
  <c r="J82" i="5"/>
  <c r="N82" i="5"/>
  <c r="N75" i="7" l="1"/>
  <c r="J75" i="7"/>
  <c r="J76" i="6"/>
  <c r="N76" i="6"/>
  <c r="K84" i="5"/>
  <c r="M82" i="5"/>
  <c r="K77" i="7" l="1"/>
  <c r="M75" i="7"/>
  <c r="M76" i="6"/>
  <c r="K78" i="6"/>
  <c r="J84" i="5"/>
  <c r="N84" i="5"/>
  <c r="J77" i="7" l="1"/>
  <c r="N77" i="7"/>
  <c r="J78" i="6"/>
  <c r="N78" i="6"/>
  <c r="K80" i="6" s="1"/>
  <c r="M84" i="5"/>
  <c r="K86" i="5"/>
  <c r="K79" i="7" l="1"/>
  <c r="M77" i="7"/>
  <c r="M78" i="6"/>
  <c r="J86" i="5"/>
  <c r="N86" i="5"/>
  <c r="N79" i="7" l="1"/>
  <c r="J79" i="7"/>
  <c r="J80" i="6"/>
  <c r="N80" i="6"/>
  <c r="K88" i="5"/>
  <c r="M86" i="5"/>
  <c r="K81" i="7" l="1"/>
  <c r="M79" i="7"/>
  <c r="M80" i="6"/>
  <c r="K82" i="6"/>
  <c r="J88" i="5"/>
  <c r="N88" i="5"/>
  <c r="J81" i="7" l="1"/>
  <c r="N81" i="7"/>
  <c r="J82" i="6"/>
  <c r="N82" i="6"/>
  <c r="M88" i="5"/>
  <c r="K90" i="5"/>
  <c r="K83" i="7" l="1"/>
  <c r="M81" i="7"/>
  <c r="K84" i="6"/>
  <c r="M82" i="6"/>
  <c r="N90" i="5"/>
  <c r="J90" i="5"/>
  <c r="N83" i="7" l="1"/>
  <c r="J83" i="7"/>
  <c r="J84" i="6"/>
  <c r="N84" i="6"/>
  <c r="K92" i="5"/>
  <c r="M90" i="5"/>
  <c r="K85" i="7" l="1"/>
  <c r="M83" i="7"/>
  <c r="K87" i="7"/>
  <c r="M84" i="6"/>
  <c r="K88" i="6"/>
  <c r="K86" i="6"/>
  <c r="J92" i="5"/>
  <c r="N92" i="5"/>
  <c r="N87" i="7" l="1"/>
  <c r="J87" i="7"/>
  <c r="J85" i="7"/>
  <c r="N85" i="7"/>
  <c r="M85" i="7" s="1"/>
  <c r="J86" i="6"/>
  <c r="N86" i="6"/>
  <c r="M86" i="6" s="1"/>
  <c r="J88" i="6"/>
  <c r="N88" i="6"/>
  <c r="K94" i="5"/>
  <c r="M92" i="5"/>
  <c r="K96" i="5"/>
  <c r="K89" i="7" l="1"/>
  <c r="J89" i="7" s="1"/>
  <c r="M87" i="7"/>
  <c r="M88" i="6"/>
  <c r="K90" i="6"/>
  <c r="J90" i="6" s="1"/>
  <c r="J94" i="5"/>
  <c r="N94" i="5"/>
  <c r="M94" i="5" s="1"/>
  <c r="J96" i="5"/>
  <c r="N96" i="5"/>
  <c r="M96" i="5" l="1"/>
  <c r="K98" i="5"/>
  <c r="J98" i="5" s="1"/>
  <c r="K67" i="1" l="1"/>
  <c r="N67" i="1" s="1"/>
  <c r="J16" i="1" l="1"/>
  <c r="N16" i="1" l="1"/>
  <c r="K18" i="1" s="1"/>
  <c r="N18" i="1" s="1"/>
  <c r="K20" i="1" s="1"/>
  <c r="N20" i="1" l="1"/>
  <c r="J20" i="1"/>
  <c r="M16" i="1"/>
  <c r="M20" i="1" l="1"/>
  <c r="K22" i="1"/>
  <c r="N22" i="1" s="1"/>
  <c r="J18" i="1"/>
  <c r="M18" i="1" l="1"/>
  <c r="K24" i="1" l="1"/>
  <c r="N24" i="1" s="1"/>
  <c r="J22" i="1"/>
  <c r="M22" i="1" l="1"/>
  <c r="K26" i="1" l="1"/>
  <c r="N26" i="1" s="1"/>
  <c r="J24" i="1"/>
  <c r="M24" i="1" l="1"/>
  <c r="K28" i="1" l="1"/>
  <c r="N28" i="1" s="1"/>
  <c r="J26" i="1"/>
  <c r="K30" i="1" l="1"/>
  <c r="M26" i="1"/>
  <c r="J28" i="1" l="1"/>
  <c r="M28" i="1" l="1"/>
  <c r="N30" i="1" l="1"/>
  <c r="K32" i="1" l="1"/>
  <c r="N32" i="1" s="1"/>
  <c r="J30" i="1"/>
  <c r="M30" i="1" l="1"/>
  <c r="K34" i="1" l="1"/>
  <c r="N34" i="1" s="1"/>
  <c r="J32" i="1"/>
  <c r="M32" i="1" l="1"/>
  <c r="K36" i="1" l="1"/>
  <c r="N36" i="1" s="1"/>
  <c r="N38" i="1" s="1"/>
  <c r="J34" i="1"/>
  <c r="N54" i="1" l="1"/>
  <c r="K42" i="1"/>
  <c r="M34" i="1"/>
  <c r="J36" i="1" l="1"/>
  <c r="N56" i="1" l="1"/>
  <c r="K44" i="1"/>
  <c r="N44" i="1" s="1"/>
  <c r="M36" i="1"/>
  <c r="M38" i="1" l="1"/>
  <c r="K58" i="1"/>
  <c r="N58" i="1" s="1"/>
  <c r="M54" i="1"/>
  <c r="J42" i="1"/>
  <c r="J44" i="1" l="1"/>
  <c r="K46" i="1"/>
  <c r="N46" i="1" s="1"/>
  <c r="K60" i="1"/>
  <c r="N60" i="1" s="1"/>
  <c r="M56" i="1"/>
  <c r="K62" i="1" l="1"/>
  <c r="N62" i="1" s="1"/>
  <c r="J58" i="1"/>
  <c r="M44" i="1"/>
  <c r="M58" i="1" l="1"/>
  <c r="K48" i="1"/>
  <c r="N48" i="1" s="1"/>
  <c r="J46" i="1"/>
  <c r="M46" i="1" l="1"/>
  <c r="K64" i="1"/>
  <c r="N64" i="1" s="1"/>
  <c r="J60" i="1"/>
  <c r="M60" i="1" l="1"/>
  <c r="J48" i="1"/>
  <c r="M48" i="1" l="1"/>
  <c r="K50" i="1"/>
  <c r="H52" i="1" s="1"/>
  <c r="K66" i="1"/>
  <c r="N66" i="1" s="1"/>
  <c r="J62" i="1"/>
  <c r="M62" i="1" l="1"/>
  <c r="J50" i="1"/>
  <c r="K69" i="1" l="1"/>
  <c r="N69" i="1" s="1"/>
  <c r="N71" i="1" s="1"/>
  <c r="J64" i="1"/>
  <c r="M64" i="1" l="1"/>
  <c r="J66" i="1" l="1"/>
  <c r="M67" i="1" l="1"/>
  <c r="J67" i="1"/>
  <c r="M66" i="1"/>
  <c r="J69" i="1" l="1"/>
  <c r="K73" i="1"/>
  <c r="N73" i="1" s="1"/>
  <c r="M69" i="1" l="1"/>
  <c r="K75" i="1"/>
  <c r="N75" i="1" s="1"/>
  <c r="K76" i="1" l="1"/>
  <c r="N76" i="1" s="1"/>
  <c r="J73" i="1"/>
  <c r="M71" i="1"/>
  <c r="M73" i="1"/>
  <c r="K78" i="1" l="1"/>
  <c r="N78" i="1" s="1"/>
  <c r="J75" i="1"/>
  <c r="M75" i="1" l="1"/>
  <c r="K80" i="1" l="1"/>
  <c r="N80" i="1" s="1"/>
  <c r="J76" i="1"/>
  <c r="M76" i="1" l="1"/>
  <c r="K82" i="1" l="1"/>
  <c r="N82" i="1" s="1"/>
  <c r="J78" i="1"/>
  <c r="M78" i="1" l="1"/>
  <c r="K84" i="1" l="1"/>
  <c r="N84" i="1" s="1"/>
  <c r="J80" i="1"/>
  <c r="M80" i="1" l="1"/>
  <c r="K86" i="1" l="1"/>
  <c r="N86" i="1" s="1"/>
  <c r="J82" i="1"/>
  <c r="M82" i="1" l="1"/>
  <c r="K88" i="1" l="1"/>
  <c r="N88" i="1" s="1"/>
  <c r="J84" i="1"/>
  <c r="M84" i="1" l="1"/>
  <c r="J86" i="1" l="1"/>
  <c r="K92" i="1" l="1"/>
  <c r="N92" i="1" s="1"/>
  <c r="K94" i="1" s="1"/>
  <c r="K90" i="1"/>
  <c r="N90" i="1" s="1"/>
  <c r="M86" i="1"/>
  <c r="J88" i="1" l="1"/>
  <c r="M88" i="1" l="1"/>
  <c r="M90" i="1" l="1"/>
  <c r="J90" i="1"/>
  <c r="J92" i="1" l="1"/>
  <c r="J94" i="1"/>
  <c r="M92" i="1"/>
</calcChain>
</file>

<file path=xl/sharedStrings.xml><?xml version="1.0" encoding="utf-8"?>
<sst xmlns="http://schemas.openxmlformats.org/spreadsheetml/2006/main" count="537" uniqueCount="131">
  <si>
    <t>Projektbezeichnung:</t>
  </si>
  <si>
    <t>Gegenstand:</t>
  </si>
  <si>
    <t>Wer</t>
  </si>
  <si>
    <t>Zeitbedarf</t>
  </si>
  <si>
    <t>Start</t>
  </si>
  <si>
    <t>Ende</t>
  </si>
  <si>
    <t>Bemerkungen</t>
  </si>
  <si>
    <t>[Arbeitstage]</t>
  </si>
  <si>
    <t>Soll</t>
  </si>
  <si>
    <t>Ist</t>
  </si>
  <si>
    <t>Extern / Projekt</t>
  </si>
  <si>
    <t>Ausschreibungsunterlagen / SIMAP-Maske erstellen</t>
  </si>
  <si>
    <t>PV/BL / BHU</t>
  </si>
  <si>
    <t>Unterlagen prüfen und Korrekturen abgeben</t>
  </si>
  <si>
    <t>BHU / GPL</t>
  </si>
  <si>
    <t>Schlussprüfung der Dokumente und Freigabe</t>
  </si>
  <si>
    <t>Abgabe der bereinigten Dokumente ans ASTRA</t>
  </si>
  <si>
    <t>ASTRA</t>
  </si>
  <si>
    <t>Beschaffungsdossier fertigstellen und ablegen (R:)</t>
  </si>
  <si>
    <t>GPL</t>
  </si>
  <si>
    <t>Submission prüfen</t>
  </si>
  <si>
    <t>BL PM</t>
  </si>
  <si>
    <t>Support</t>
  </si>
  <si>
    <r>
      <rPr>
        <sz val="10"/>
        <rFont val="Arial Narrow"/>
        <family val="2"/>
      </rPr>
      <t xml:space="preserve">AU hochladen </t>
    </r>
    <r>
      <rPr>
        <sz val="10"/>
        <rFont val="Symbol"/>
        <family val="1"/>
        <charset val="2"/>
      </rPr>
      <t>Þ</t>
    </r>
    <r>
      <rPr>
        <b/>
        <sz val="10"/>
        <rFont val="Arial Narrow"/>
        <family val="2"/>
      </rPr>
      <t xml:space="preserve"> Publikationstermin SIMAP</t>
    </r>
  </si>
  <si>
    <t>Support / BL S</t>
  </si>
  <si>
    <t>(Anbieter)</t>
  </si>
  <si>
    <t>20 KT</t>
  </si>
  <si>
    <t>Kalendertage!</t>
  </si>
  <si>
    <r>
      <t xml:space="preserve">Submissionsdauer </t>
    </r>
    <r>
      <rPr>
        <i/>
        <sz val="10"/>
        <rFont val="Arial Narrow"/>
        <family val="2"/>
      </rPr>
      <t>(in der Regel: 40 Tage (DL) resp. 50 Tage (Bau))</t>
    </r>
  </si>
  <si>
    <t>40 KT</t>
  </si>
  <si>
    <t>Fragerunde (Frist zur Einreichung)</t>
  </si>
  <si>
    <t>Tage ab Publikation</t>
  </si>
  <si>
    <t>Fragen downloaden und versenden an GPL / BHU / PV/BL</t>
  </si>
  <si>
    <r>
      <t xml:space="preserve">Fragen beantworten (wenn durch PV/BL / BHU </t>
    </r>
    <r>
      <rPr>
        <sz val="10"/>
        <rFont val="Symbol"/>
        <family val="1"/>
        <charset val="2"/>
      </rPr>
      <t>Þ</t>
    </r>
    <r>
      <rPr>
        <sz val="10"/>
        <rFont val="Arial Narrow"/>
        <family val="2"/>
      </rPr>
      <t xml:space="preserve"> an GPL)</t>
    </r>
  </si>
  <si>
    <t>GPL / PV/BL / BHU</t>
  </si>
  <si>
    <t>Kontrolle durch BL S und Antworten uploaden</t>
  </si>
  <si>
    <t>BL S / Support</t>
  </si>
  <si>
    <t>Antworten auf SIMAP verfügbar ab</t>
  </si>
  <si>
    <t>1 KT</t>
  </si>
  <si>
    <t>Zeit zum Angebot fertigstellen nach Erhalt der Antworten</t>
  </si>
  <si>
    <t>mind. 10 Arbeitstage</t>
  </si>
  <si>
    <t>Termin Offerteingabe</t>
  </si>
  <si>
    <t>Offertöffnung und Anbieter orientieren (Preisspanne)</t>
  </si>
  <si>
    <t>EVA-Team</t>
  </si>
  <si>
    <t>Offertvergleich, EVA-Tabelle, -Bericht (Entwurf) erstellen</t>
  </si>
  <si>
    <t>Sitzung Evaluationsteam</t>
  </si>
  <si>
    <t>Evaluationsbericht fertigstellen und GPL abgeben</t>
  </si>
  <si>
    <t>PV/BL / BHU / GPL</t>
  </si>
  <si>
    <t>Unterschriften vorhanden</t>
  </si>
  <si>
    <t>IC</t>
  </si>
  <si>
    <t>Unterschriften gemäss UKR EVA + ZE</t>
  </si>
  <si>
    <t>evtl. AC</t>
  </si>
  <si>
    <t>-</t>
  </si>
  <si>
    <t>- = keine Unterschrift AC</t>
  </si>
  <si>
    <t>Vergabe im SIMAP publizieren</t>
  </si>
  <si>
    <t>Vertragsdokument erstellen (evtl. Mithilfe PV/BL / BHU)</t>
  </si>
  <si>
    <t>nach Publikation</t>
  </si>
  <si>
    <t>Vertrag kontrollieren</t>
  </si>
  <si>
    <t>BL S</t>
  </si>
  <si>
    <t>Versand VE an Anbieter</t>
  </si>
  <si>
    <t>Vertragsunterzeichnung</t>
  </si>
  <si>
    <t>Anbieter</t>
  </si>
  <si>
    <r>
      <t xml:space="preserve">Rücklauf VE </t>
    </r>
    <r>
      <rPr>
        <sz val="10"/>
        <rFont val="Symbol"/>
        <family val="1"/>
        <charset val="2"/>
      </rPr>
      <t>Þ</t>
    </r>
    <r>
      <rPr>
        <sz val="10"/>
        <rFont val="Arial Narrow"/>
        <family val="2"/>
      </rPr>
      <t xml:space="preserve"> VE zur Unterschrift ASTRA vorbereiten</t>
    </r>
  </si>
  <si>
    <t>VE zurück</t>
  </si>
  <si>
    <t>Vertrag kontrollieren und freigeben (ZE rechtskräftig)</t>
  </si>
  <si>
    <t>nach Beschwerdefrist</t>
  </si>
  <si>
    <t>Unterschriften Vertrag seitens ASTRA</t>
  </si>
  <si>
    <t>GPL/BL/evtl. FC</t>
  </si>
  <si>
    <t>Rückversand VE / Dossier-Scan</t>
  </si>
  <si>
    <t>Abschluss durch IC / Rechnungsdeckblatt (RDB) erstellen</t>
  </si>
  <si>
    <t>Start AVOR</t>
  </si>
  <si>
    <t>ab Rückversand VE</t>
  </si>
  <si>
    <t>Baubeginn (in Absprache mit GPL / BL)</t>
  </si>
  <si>
    <t>Ostersonntage:</t>
  </si>
  <si>
    <t>Feiertage</t>
  </si>
  <si>
    <t>Start-Jahr</t>
  </si>
  <si>
    <t>Folgejahr</t>
  </si>
  <si>
    <t>Neujahr</t>
  </si>
  <si>
    <t>Berchtoldstag</t>
  </si>
  <si>
    <t>Karfreitag</t>
  </si>
  <si>
    <t>Ostermontag</t>
  </si>
  <si>
    <t>Auffahrt</t>
  </si>
  <si>
    <t>Pfingstmontag</t>
  </si>
  <si>
    <t>Tag der Arbeit</t>
  </si>
  <si>
    <t>Bundesfeiertag</t>
  </si>
  <si>
    <t>Weihnachten</t>
  </si>
  <si>
    <t>Stephanstag</t>
  </si>
  <si>
    <t>Silvester</t>
  </si>
  <si>
    <t>Arbeitstage bis Offerteingabe</t>
  </si>
  <si>
    <t>Ersteller Ausschreibung</t>
  </si>
  <si>
    <t>(sofort nach Freischaltung)</t>
  </si>
  <si>
    <t>Vertrag kontrollieren und freigeben</t>
  </si>
  <si>
    <t>Terminplan "Einladungsverfahren"</t>
  </si>
  <si>
    <t>Versand vorbereiten</t>
  </si>
  <si>
    <r>
      <rPr>
        <sz val="10"/>
        <rFont val="Symbol"/>
        <family val="1"/>
        <charset val="2"/>
      </rPr>
      <t>Þ</t>
    </r>
    <r>
      <rPr>
        <b/>
        <sz val="10"/>
        <rFont val="Arial Narrow"/>
        <family val="2"/>
      </rPr>
      <t xml:space="preserve"> Versandtermin an einzuladende Anbieter per E-Mail</t>
    </r>
  </si>
  <si>
    <t>Tage ab Versand</t>
  </si>
  <si>
    <t>Fragen zusammenstellen &amp; versenden an GPL/BHU/ PV/BL</t>
  </si>
  <si>
    <t>Kontrolle durch BL S und Antworten versenden</t>
  </si>
  <si>
    <t>(sofort nach Versand)</t>
  </si>
  <si>
    <t>Antworten bei Anbieter verfügbar ab</t>
  </si>
  <si>
    <t>Mitteilung Zuschlag (Zu-/Absageschreiben versenden)</t>
  </si>
  <si>
    <t>nach Mitteilung Zuschlag</t>
  </si>
  <si>
    <t>Der Zeitbedarf wird grundsätzlich in Arbeitstagen (Montag-Freitag, exkl. Feiertage) angegeben und berechnet. Die Beschwerdefristen hingegen in Kalendertagen (KT).</t>
  </si>
  <si>
    <t>Hinweis:</t>
  </si>
  <si>
    <t>*) Hinweis zu Stillstand der Beschwerdefristen: Gemäss Art. 56 Abs. 2 BöB finden die Bestimmungen des VwVG und des Bundesgerichtsgesetzes vom 17. Juni 2005 über den Fristenstillstand keine Anwendung auf die Vergabeverfahren nach dem vorliegenden Gesetz. **) vgl. Art. 20 Abs. 3 VwVG</t>
  </si>
  <si>
    <t>Ablauf Beschwerdefrist gegen Vergabe am *)**)</t>
  </si>
  <si>
    <t>Ablauf Beschwerdefrist gegen Ausschreibung am *)**)</t>
  </si>
  <si>
    <t>Terminplan "Offenes Verfahren nach BöB mit Rechtsmittel" (Staatsvertragsbereich)</t>
  </si>
  <si>
    <t>Terminplan "Offenes Verfahren nach BöB ohne Rechtsmittel"</t>
  </si>
  <si>
    <t>parallel zur AU-Bereinigung</t>
  </si>
  <si>
    <t>Kreditcheck bei IC auslösen =&gt; CVB starten</t>
  </si>
  <si>
    <t>BL S (/ evtl. FC)</t>
  </si>
  <si>
    <t>Kreditcheck erfolgt?</t>
  </si>
  <si>
    <t>Termin Offerteingabe (nicht Vorbefasste)</t>
  </si>
  <si>
    <t>Termin Offerteingabe für Vorbefasste</t>
  </si>
  <si>
    <t>(Vorbefasste)</t>
  </si>
  <si>
    <t>0 KT</t>
  </si>
  <si>
    <t>Anzahl weniger Tage</t>
  </si>
  <si>
    <t>für NICHT Vorbefasste</t>
  </si>
  <si>
    <t>für alle Anbieter gleichzeitig</t>
  </si>
  <si>
    <t>Publikation juristisch prüfen, Übersetzung organisieren</t>
  </si>
  <si>
    <t>Übersetzung SIMAP-Maske abwarten, Erfassung SIMAP</t>
  </si>
  <si>
    <t>MIT VORBEFASSTEN</t>
  </si>
  <si>
    <t>IC / BL S</t>
  </si>
  <si>
    <t>Zuschlagsentscheid (ZE) erstellen / EVA kontrollieren</t>
  </si>
  <si>
    <t>falls AC I: +3 Arbeitstage</t>
  </si>
  <si>
    <t>Ausschreibungsunterlagen erstellen</t>
  </si>
  <si>
    <t>Ausschreibungsunterlagen / SIMAP-Maske bereinigen</t>
  </si>
  <si>
    <t>AU bereinigen / Einzuladende Anbieter bestimmen</t>
  </si>
  <si>
    <t>Ausschreibungsunterlagen juristisch prüfen und freigeben</t>
  </si>
  <si>
    <t>V.2026.1 /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</si>
</sst>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/yy;@"/>
  </numFmts>
  <fonts count="18"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i/>
      <sz val="10"/>
      <name val="Arial Narrow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10"/>
      <name val="Symbol"/>
      <family val="1"/>
      <charset val="2"/>
    </font>
    <font>
      <sz val="10"/>
      <color rgb="FF0000FF"/>
      <name val="Arial Narrow"/>
      <family val="2"/>
    </font>
    <font>
      <i/>
      <sz val="10"/>
      <color rgb="FF0000FF"/>
      <name val="Arial Narrow"/>
      <family val="2"/>
    </font>
    <font>
      <b/>
      <i/>
      <u/>
      <sz val="10"/>
      <color rgb="FF0000FF"/>
      <name val="Arial"/>
      <family val="2"/>
    </font>
    <font>
      <i/>
      <sz val="10"/>
      <color rgb="FF0000FF"/>
      <name val="Arial"/>
      <family val="2"/>
    </font>
    <font>
      <u/>
      <sz val="10"/>
      <name val="Arial Narrow"/>
      <family val="2"/>
    </font>
    <font>
      <b/>
      <sz val="10"/>
      <color rgb="FFC00000"/>
      <name val="Arial Narrow"/>
      <family val="2"/>
    </font>
    <font>
      <i/>
      <sz val="10"/>
      <color rgb="FFFF0000"/>
      <name val="Arial Narrow"/>
      <family val="2"/>
    </font>
    <font>
      <b/>
      <sz val="10"/>
      <name val="Arial Narrow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gradientFill>
        <stop position="0">
          <color rgb="FFFF7C80"/>
        </stop>
        <stop position="1">
          <color rgb="FFFFFF00"/>
        </stop>
      </gradientFill>
    </fill>
    <fill>
      <patternFill patternType="solid">
        <fgColor theme="5" tint="0.599963377788628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/>
    <xf numFmtId="0" fontId="2" fillId="2" borderId="0" xfId="0" applyFont="1" applyFill="1" applyAlignment="1" applyProtection="1">
      <alignment horizontal="center"/>
      <protection locked="0"/>
    </xf>
    <xf numFmtId="164" fontId="8" fillId="4" borderId="0" xfId="0" applyNumberFormat="1" applyFont="1" applyFill="1" applyAlignment="1">
      <alignment horizontal="center"/>
    </xf>
    <xf numFmtId="165" fontId="8" fillId="2" borderId="0" xfId="0" applyNumberFormat="1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8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64" fontId="8" fillId="7" borderId="0" xfId="0" applyNumberFormat="1" applyFont="1" applyFill="1" applyAlignment="1">
      <alignment horizontal="center"/>
    </xf>
    <xf numFmtId="165" fontId="8" fillId="7" borderId="0" xfId="0" quotePrefix="1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4" fillId="0" borderId="0" xfId="0" applyNumberFormat="1" applyFont="1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8" fillId="8" borderId="0" xfId="1" applyNumberFormat="1" applyFont="1" applyFill="1" applyAlignment="1">
      <alignment horizontal="center" vertical="center"/>
    </xf>
    <xf numFmtId="165" fontId="8" fillId="8" borderId="0" xfId="1" applyNumberFormat="1" applyFont="1" applyFill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2" borderId="0" xfId="0" quotePrefix="1" applyFont="1" applyFill="1" applyAlignment="1" applyProtection="1">
      <alignment horizontal="center"/>
      <protection locked="0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4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14" fontId="11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14" fontId="13" fillId="0" borderId="0" xfId="0" applyNumberFormat="1" applyFont="1"/>
    <xf numFmtId="0" fontId="2" fillId="9" borderId="0" xfId="0" applyFont="1" applyFill="1"/>
    <xf numFmtId="0" fontId="2" fillId="9" borderId="0" xfId="0" applyFont="1" applyFill="1" applyAlignment="1">
      <alignment horizontal="left"/>
    </xf>
    <xf numFmtId="0" fontId="2" fillId="10" borderId="0" xfId="0" applyFont="1" applyFill="1"/>
    <xf numFmtId="164" fontId="7" fillId="4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14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164" fontId="15" fillId="11" borderId="0" xfId="0" applyNumberFormat="1" applyFont="1" applyFill="1" applyAlignment="1">
      <alignment horizontal="center"/>
    </xf>
    <xf numFmtId="165" fontId="15" fillId="11" borderId="0" xfId="0" quotePrefix="1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164" fontId="16" fillId="0" borderId="0" xfId="1" applyNumberFormat="1" applyFont="1" applyAlignment="1">
      <alignment horizontal="left" vertical="center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4" fontId="7" fillId="4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left" wrapText="1"/>
    </xf>
    <xf numFmtId="0" fontId="2" fillId="9" borderId="0" xfId="0" applyFont="1" applyFill="1" applyAlignment="1">
      <alignment horizontal="center" vertical="center" textRotation="90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7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left" wrapText="1"/>
    </xf>
    <xf numFmtId="0" fontId="8" fillId="7" borderId="0" xfId="1" quotePrefix="1" applyFont="1" applyFill="1" applyAlignment="1">
      <alignment horizontal="left" vertical="center" wrapText="1"/>
    </xf>
    <xf numFmtId="0" fontId="8" fillId="7" borderId="0" xfId="1" applyFont="1" applyFill="1" applyAlignment="1">
      <alignment horizontal="left" vertical="center" wrapText="1"/>
    </xf>
    <xf numFmtId="0" fontId="8" fillId="8" borderId="0" xfId="1" applyFont="1" applyFill="1" applyAlignment="1">
      <alignment horizontal="left" vertical="center" wrapText="1"/>
    </xf>
    <xf numFmtId="0" fontId="8" fillId="8" borderId="0" xfId="0" applyFont="1" applyFill="1" applyAlignment="1">
      <alignment horizontal="left" wrapText="1"/>
    </xf>
    <xf numFmtId="0" fontId="2" fillId="10" borderId="0" xfId="0" applyFont="1" applyFill="1" applyAlignment="1">
      <alignment horizontal="center" vertical="center" textRotation="90"/>
    </xf>
    <xf numFmtId="0" fontId="10" fillId="0" borderId="0" xfId="0" applyFont="1" applyAlignment="1">
      <alignment horizontal="left" wrapText="1"/>
    </xf>
    <xf numFmtId="0" fontId="8" fillId="3" borderId="0" xfId="0" applyFont="1" applyFill="1" applyAlignment="1">
      <alignment vertical="top" wrapText="1"/>
    </xf>
  </cellXfs>
  <cellStyles count="2">
    <cellStyle name="Standard" xfId="0" builtinId="0"/>
    <cellStyle name="Standard 2" xfId="1" xr:uid="{00000000-0005-0000-0000-000001000000}"/>
  </cellStyles>
  <dxfs count="75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10278</xdr:colOff>
      <xdr:row>0</xdr:row>
      <xdr:rowOff>28300</xdr:rowOff>
    </xdr:from>
    <xdr:to>
      <xdr:col>4</xdr:col>
      <xdr:colOff>637023</xdr:colOff>
      <xdr:row>4</xdr:row>
      <xdr:rowOff>43826</xdr:rowOff>
    </xdr:to>
    <xdr:pic>
      <xdr:nvPicPr>
        <xdr:cNvPr id="2" name="Picture 11" descr="Logo_color">
          <a:extLst>
            <a:ext uri="{FF2B5EF4-FFF2-40B4-BE49-F238E27FC236}">
              <a16:creationId xmlns:a16="http://schemas.microsoft.com/office/drawing/2014/main" id="{48A476E7-CBE8-45FF-A3A5-56026D64E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278" y="28300"/>
          <a:ext cx="2169795" cy="663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1334012</xdr:colOff>
      <xdr:row>0</xdr:row>
      <xdr:rowOff>47153</xdr:rowOff>
    </xdr:from>
    <xdr:to>
      <xdr:col>10</xdr:col>
      <xdr:colOff>74766</xdr:colOff>
      <xdr:row>4</xdr:row>
      <xdr:rowOff>50171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3C0BB0E-1040-41C8-8176-99D09F68C1E2}"/>
            </a:ext>
          </a:extLst>
        </xdr:cNvPr>
        <xdr:cNvSpPr txBox="1">
          <a:spLocks noChangeAspect="1" noChangeArrowheads="1"/>
        </xdr:cNvSpPr>
      </xdr:nvSpPr>
      <xdr:spPr bwMode="auto">
        <a:xfrm>
          <a:off x="2877062" y="47153"/>
          <a:ext cx="2360254" cy="65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Eidgenössisches Departement für</a:t>
          </a:r>
        </a:p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Umwelt, Verkehr, Energie und Kommunikation UVEK</a:t>
          </a: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10278</xdr:colOff>
      <xdr:row>0</xdr:row>
      <xdr:rowOff>28300</xdr:rowOff>
    </xdr:from>
    <xdr:to>
      <xdr:col>4</xdr:col>
      <xdr:colOff>637023</xdr:colOff>
      <xdr:row>4</xdr:row>
      <xdr:rowOff>43826</xdr:rowOff>
    </xdr:to>
    <xdr:pic>
      <xdr:nvPicPr>
        <xdr:cNvPr id="2" name="Picture 11" descr="Logo_color">
          <a:extLst>
            <a:ext uri="{FF2B5EF4-FFF2-40B4-BE49-F238E27FC236}">
              <a16:creationId xmlns:a16="http://schemas.microsoft.com/office/drawing/2014/main" id="{345319F8-6A6D-4A0D-BFF1-28A4E59D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278" y="28300"/>
          <a:ext cx="2169795" cy="663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1334012</xdr:colOff>
      <xdr:row>0</xdr:row>
      <xdr:rowOff>47153</xdr:rowOff>
    </xdr:from>
    <xdr:to>
      <xdr:col>10</xdr:col>
      <xdr:colOff>74766</xdr:colOff>
      <xdr:row>4</xdr:row>
      <xdr:rowOff>50171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ED3984F9-318A-4998-93A4-F9B43CE6DEA1}"/>
            </a:ext>
          </a:extLst>
        </xdr:cNvPr>
        <xdr:cNvSpPr txBox="1">
          <a:spLocks noChangeAspect="1" noChangeArrowheads="1"/>
        </xdr:cNvSpPr>
      </xdr:nvSpPr>
      <xdr:spPr bwMode="auto">
        <a:xfrm>
          <a:off x="2877062" y="47153"/>
          <a:ext cx="2360254" cy="65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Eidgenössisches Departement für</a:t>
          </a:r>
        </a:p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Umwelt, Verkehr, Energie und Kommunikation UVEK</a:t>
          </a: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10278</xdr:colOff>
      <xdr:row>0</xdr:row>
      <xdr:rowOff>28300</xdr:rowOff>
    </xdr:from>
    <xdr:to>
      <xdr:col>4</xdr:col>
      <xdr:colOff>637023</xdr:colOff>
      <xdr:row>4</xdr:row>
      <xdr:rowOff>43826</xdr:rowOff>
    </xdr:to>
    <xdr:pic>
      <xdr:nvPicPr>
        <xdr:cNvPr id="2" name="Picture 11" descr="Logo_colo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278" y="28300"/>
          <a:ext cx="2074545" cy="663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1334012</xdr:colOff>
      <xdr:row>0</xdr:row>
      <xdr:rowOff>47153</xdr:rowOff>
    </xdr:from>
    <xdr:to>
      <xdr:col>10</xdr:col>
      <xdr:colOff>74766</xdr:colOff>
      <xdr:row>4</xdr:row>
      <xdr:rowOff>50171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2781812" y="47153"/>
          <a:ext cx="2455504" cy="65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Eidgenössisches Departement für</a:t>
          </a:r>
        </a:p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Umwelt, Verkehr, Energie und Kommunikation UVEK</a:t>
          </a: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10278</xdr:colOff>
      <xdr:row>0</xdr:row>
      <xdr:rowOff>28300</xdr:rowOff>
    </xdr:from>
    <xdr:to>
      <xdr:col>4</xdr:col>
      <xdr:colOff>637023</xdr:colOff>
      <xdr:row>4</xdr:row>
      <xdr:rowOff>43826</xdr:rowOff>
    </xdr:to>
    <xdr:pic>
      <xdr:nvPicPr>
        <xdr:cNvPr id="2" name="Picture 11" descr="Logo_color">
          <a:extLst>
            <a:ext uri="{FF2B5EF4-FFF2-40B4-BE49-F238E27FC236}">
              <a16:creationId xmlns:a16="http://schemas.microsoft.com/office/drawing/2014/main" id="{C867EECA-8AFE-4EF4-BF6D-235016A0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278" y="28300"/>
          <a:ext cx="2169795" cy="663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1334012</xdr:colOff>
      <xdr:row>0</xdr:row>
      <xdr:rowOff>47153</xdr:rowOff>
    </xdr:from>
    <xdr:to>
      <xdr:col>10</xdr:col>
      <xdr:colOff>74766</xdr:colOff>
      <xdr:row>4</xdr:row>
      <xdr:rowOff>50171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81B11067-9EBE-451B-A916-B135E48A4497}"/>
            </a:ext>
          </a:extLst>
        </xdr:cNvPr>
        <xdr:cNvSpPr txBox="1">
          <a:spLocks noChangeAspect="1" noChangeArrowheads="1"/>
        </xdr:cNvSpPr>
      </xdr:nvSpPr>
      <xdr:spPr bwMode="auto">
        <a:xfrm>
          <a:off x="2877062" y="47153"/>
          <a:ext cx="2360254" cy="65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Eidgenössisches Departement für</a:t>
          </a:r>
        </a:p>
        <a:p>
          <a:pPr algn="l" rtl="0">
            <a:defRPr sz="1000"/>
          </a:pPr>
          <a:r>
            <a:rPr lang="de-CH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Umwelt, Verkehr, Energie und Kommunikation UVEK</a:t>
          </a: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786C-4918-44B2-A48C-F8B1E90E6678}">
  <sheetPr>
    <pageSetUpPr fitToPage="1"/>
  </sheetPr>
  <dimension ref="A5:P106"/>
  <sheetViews>
    <sheetView zoomScaleNormal="100" workbookViewId="0">
      <selection activeCell="E7" sqref="E7:N7"/>
    </sheetView>
  </sheetViews>
  <sheetFormatPr baseColWidth="10" defaultColWidth="11.453125" defaultRowHeight="12.5"/>
  <cols>
    <col min="1" max="1" width="2" style="1" customWidth="1"/>
    <col min="2" max="2" width="3.1796875" style="1" customWidth="1"/>
    <col min="3" max="3" width="0.81640625" style="1" customWidth="1"/>
    <col min="4" max="4" width="17.1796875" style="1" customWidth="1"/>
    <col min="5" max="5" width="24.26953125" style="1" customWidth="1"/>
    <col min="6" max="6" width="13.54296875" style="1" customWidth="1"/>
    <col min="7" max="8" width="5.7265625" style="1" customWidth="1"/>
    <col min="9" max="9" width="1.453125" style="1" customWidth="1"/>
    <col min="10" max="10" width="3.54296875" style="1" customWidth="1"/>
    <col min="11" max="11" width="7.453125" style="1" customWidth="1"/>
    <col min="12" max="12" width="1.7265625" style="1" customWidth="1"/>
    <col min="13" max="13" width="3.54296875" style="1" customWidth="1"/>
    <col min="14" max="14" width="7.453125" style="1" customWidth="1"/>
    <col min="15" max="15" width="1.7265625" style="6" customWidth="1"/>
    <col min="16" max="16" width="20" style="1" customWidth="1"/>
    <col min="17" max="16384" width="11.453125" style="1"/>
  </cols>
  <sheetData>
    <row r="5" spans="1:16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7" spans="1:16" ht="13">
      <c r="A7" s="4"/>
      <c r="B7" s="4"/>
      <c r="C7" s="4"/>
      <c r="D7" s="5" t="s">
        <v>0</v>
      </c>
      <c r="E7" s="73"/>
      <c r="F7" s="73"/>
      <c r="G7" s="73"/>
      <c r="H7" s="73"/>
      <c r="I7" s="73"/>
      <c r="J7" s="73"/>
      <c r="K7" s="73"/>
      <c r="L7" s="73"/>
      <c r="M7" s="73"/>
      <c r="N7" s="73"/>
      <c r="P7" s="7" t="s">
        <v>130</v>
      </c>
    </row>
    <row r="8" spans="1:16" ht="13">
      <c r="A8" s="4"/>
      <c r="B8" s="4"/>
      <c r="C8" s="4"/>
      <c r="D8" s="5" t="s">
        <v>1</v>
      </c>
      <c r="E8" s="74"/>
      <c r="F8" s="74"/>
      <c r="G8" s="74"/>
      <c r="H8" s="74"/>
      <c r="I8" s="74"/>
      <c r="J8" s="74"/>
      <c r="K8" s="74"/>
      <c r="L8" s="74"/>
      <c r="M8" s="74"/>
      <c r="N8" s="74"/>
      <c r="P8" s="7"/>
    </row>
    <row r="9" spans="1:16" ht="13">
      <c r="A9" s="4"/>
      <c r="B9" s="4"/>
      <c r="C9" s="4"/>
      <c r="D9" s="5" t="s">
        <v>89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1" spans="1:16" ht="18">
      <c r="A11" s="8"/>
      <c r="B11" s="8"/>
      <c r="C11" s="8"/>
      <c r="D11" s="76" t="s">
        <v>92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ht="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9"/>
    </row>
    <row r="13" spans="1:16" ht="12.75" customHeight="1">
      <c r="B13" s="9"/>
      <c r="C13" s="9"/>
      <c r="D13" s="9"/>
      <c r="E13" s="9"/>
      <c r="F13" s="13" t="s">
        <v>2</v>
      </c>
      <c r="G13" s="79" t="s">
        <v>3</v>
      </c>
      <c r="H13" s="79"/>
      <c r="I13" s="12"/>
      <c r="J13" s="80" t="s">
        <v>4</v>
      </c>
      <c r="K13" s="80"/>
      <c r="L13" s="12"/>
      <c r="M13" s="79" t="s">
        <v>5</v>
      </c>
      <c r="N13" s="79"/>
      <c r="O13" s="12"/>
      <c r="P13" s="62" t="s">
        <v>6</v>
      </c>
    </row>
    <row r="14" spans="1:16" ht="13">
      <c r="B14" s="9"/>
      <c r="C14" s="9"/>
      <c r="D14" s="9"/>
      <c r="E14" s="9"/>
      <c r="F14" s="12"/>
      <c r="G14" s="81" t="s">
        <v>7</v>
      </c>
      <c r="H14" s="81"/>
      <c r="I14" s="12"/>
      <c r="J14" s="14"/>
      <c r="K14" s="12"/>
      <c r="L14" s="12"/>
      <c r="M14" s="14"/>
      <c r="N14" s="12"/>
      <c r="O14" s="12"/>
      <c r="P14" s="9"/>
    </row>
    <row r="15" spans="1:16" ht="13">
      <c r="B15" s="9"/>
      <c r="C15" s="9"/>
      <c r="D15" s="9"/>
      <c r="E15" s="9"/>
      <c r="F15" s="12"/>
      <c r="G15" s="63" t="s">
        <v>8</v>
      </c>
      <c r="H15" s="27" t="s">
        <v>9</v>
      </c>
      <c r="I15" s="12"/>
      <c r="J15" s="10"/>
      <c r="K15" s="15"/>
      <c r="L15" s="12"/>
      <c r="M15" s="10"/>
      <c r="N15" s="15"/>
      <c r="O15" s="12"/>
      <c r="P15" s="9"/>
    </row>
    <row r="16" spans="1:16" ht="13">
      <c r="B16" s="82" t="s">
        <v>10</v>
      </c>
      <c r="C16" s="9"/>
      <c r="D16" s="83" t="s">
        <v>126</v>
      </c>
      <c r="E16" s="83"/>
      <c r="F16" s="12" t="s">
        <v>12</v>
      </c>
      <c r="G16" s="11">
        <v>20</v>
      </c>
      <c r="H16" s="16"/>
      <c r="I16" s="12"/>
      <c r="J16" s="17">
        <f>IF(K16="","",WEEKDAY(K16))</f>
        <v>5</v>
      </c>
      <c r="K16" s="18">
        <v>46023</v>
      </c>
      <c r="L16" s="12"/>
      <c r="M16" s="19">
        <f>IF(N16="","",WEEKDAY(N16))</f>
        <v>5</v>
      </c>
      <c r="N16" s="20">
        <f>IF($K16="","",WORKDAY($K16,IF($H16="",$G16-1,IF($H16=0,0,$H16-1)),Feiertage))</f>
        <v>46051</v>
      </c>
      <c r="O16" s="5"/>
      <c r="P16" s="67"/>
    </row>
    <row r="17" spans="1:16" ht="5.25" customHeight="1">
      <c r="B17" s="82"/>
      <c r="C17" s="9"/>
      <c r="D17" s="83"/>
      <c r="E17" s="83"/>
      <c r="F17" s="21"/>
      <c r="G17" s="11"/>
      <c r="H17" s="12"/>
      <c r="I17" s="12"/>
      <c r="J17" s="10"/>
      <c r="K17" s="22"/>
      <c r="L17" s="12"/>
      <c r="M17" s="10"/>
      <c r="N17" s="22"/>
      <c r="O17" s="12"/>
      <c r="P17" s="12"/>
    </row>
    <row r="18" spans="1:16" ht="13">
      <c r="B18" s="82"/>
      <c r="C18" s="9"/>
      <c r="D18" s="83" t="s">
        <v>13</v>
      </c>
      <c r="E18" s="83"/>
      <c r="F18" s="12" t="s">
        <v>14</v>
      </c>
      <c r="G18" s="11">
        <v>15</v>
      </c>
      <c r="H18" s="16"/>
      <c r="I18" s="12"/>
      <c r="J18" s="19">
        <f>IF(K18="","",WEEKDAY(K18))</f>
        <v>6</v>
      </c>
      <c r="K18" s="20">
        <f>IF($N16="","",WORKDAY($N16,IF(ISBLANK($H18)+($H18&gt;=1),1,IF($H18=0,0,"")),Feiertage))</f>
        <v>46052</v>
      </c>
      <c r="L18" s="5"/>
      <c r="M18" s="19">
        <f>IF(N18="","",WEEKDAY(N18))</f>
        <v>5</v>
      </c>
      <c r="N18" s="20">
        <f>IF($K18="","",WORKDAY($K18,IF($H18="",$G18-1,IF($H18=0,0,$H18-1)),Feiertage))</f>
        <v>46072</v>
      </c>
      <c r="O18" s="5"/>
      <c r="P18" s="67"/>
    </row>
    <row r="19" spans="1:16" ht="5.25" customHeight="1">
      <c r="B19" s="82"/>
      <c r="C19" s="9"/>
      <c r="D19" s="83"/>
      <c r="E19" s="83"/>
      <c r="F19" s="12"/>
      <c r="G19" s="11"/>
      <c r="H19" s="12"/>
      <c r="I19" s="12"/>
      <c r="J19" s="10"/>
      <c r="K19" s="22"/>
      <c r="L19" s="12"/>
      <c r="M19" s="10"/>
      <c r="N19" s="22"/>
      <c r="O19" s="12"/>
      <c r="P19" s="12"/>
    </row>
    <row r="20" spans="1:16" ht="13">
      <c r="B20" s="82"/>
      <c r="C20" s="9"/>
      <c r="D20" s="83" t="s">
        <v>110</v>
      </c>
      <c r="E20" s="83"/>
      <c r="F20" s="12" t="s">
        <v>19</v>
      </c>
      <c r="G20" s="11">
        <v>4</v>
      </c>
      <c r="H20" s="16"/>
      <c r="I20" s="12"/>
      <c r="J20" s="19">
        <f>IF(K20="","",WEEKDAY(K20))</f>
        <v>6</v>
      </c>
      <c r="K20" s="20">
        <f>IF($N18="","",WORKDAY($N18,IF(ISBLANK($H20)+($H20&gt;=1),1,IF($H20=0,0,"")),Feiertage))</f>
        <v>46073</v>
      </c>
      <c r="L20" s="5"/>
      <c r="M20" s="19">
        <f>IF(N20="","",WEEKDAY(N20))</f>
        <v>4</v>
      </c>
      <c r="N20" s="20">
        <f>IF($K20="","",WORKDAY($K20,IF($H20="",$G20-1,IF($H20=0,0,$H20-1)),Feiertage))</f>
        <v>46078</v>
      </c>
      <c r="O20" s="5"/>
      <c r="P20" s="64" t="s">
        <v>109</v>
      </c>
    </row>
    <row r="21" spans="1:16" ht="5.25" customHeight="1">
      <c r="B21" s="82"/>
      <c r="C21" s="9"/>
      <c r="D21" s="83"/>
      <c r="E21" s="83"/>
      <c r="F21" s="12"/>
      <c r="G21" s="11"/>
      <c r="H21" s="12"/>
      <c r="I21" s="12"/>
      <c r="J21" s="10"/>
      <c r="K21" s="22"/>
      <c r="L21" s="12"/>
      <c r="M21" s="10"/>
      <c r="N21" s="22"/>
      <c r="O21" s="12"/>
      <c r="P21" s="12"/>
    </row>
    <row r="22" spans="1:16" ht="13">
      <c r="A22" s="23"/>
      <c r="B22" s="82"/>
      <c r="C22" s="24"/>
      <c r="D22" s="83" t="s">
        <v>128</v>
      </c>
      <c r="E22" s="83"/>
      <c r="F22" s="21" t="s">
        <v>12</v>
      </c>
      <c r="G22" s="11">
        <v>5</v>
      </c>
      <c r="H22" s="16"/>
      <c r="I22" s="12"/>
      <c r="J22" s="19">
        <f>IF(K22="","",WEEKDAY(K22))</f>
        <v>6</v>
      </c>
      <c r="K22" s="20">
        <f>IF($N18="","",WORKDAY($N18,IF(ISBLANK($H22)+($H22&gt;=1),1,IF($H22=0,0,"")),Feiertage))</f>
        <v>46073</v>
      </c>
      <c r="L22" s="5"/>
      <c r="M22" s="19">
        <f>IF(N22="","",WEEKDAY(N22))</f>
        <v>5</v>
      </c>
      <c r="N22" s="20">
        <f>IF($K22="","",WORKDAY($K22,IF($H22="",$G22-1,IF($H22=0,0,$H22-1)),Feiertage))</f>
        <v>46079</v>
      </c>
      <c r="O22" s="5"/>
      <c r="P22" s="67"/>
    </row>
    <row r="23" spans="1:16" ht="5.25" customHeight="1">
      <c r="A23" s="23"/>
      <c r="B23" s="82"/>
      <c r="C23" s="24"/>
      <c r="D23" s="83"/>
      <c r="E23" s="83"/>
      <c r="F23" s="21"/>
      <c r="G23" s="11"/>
      <c r="H23" s="12"/>
      <c r="I23" s="12"/>
      <c r="J23" s="10"/>
      <c r="K23" s="22"/>
      <c r="L23" s="12"/>
      <c r="M23" s="10"/>
      <c r="N23" s="22"/>
      <c r="O23" s="12"/>
      <c r="P23" s="12"/>
    </row>
    <row r="24" spans="1:16" ht="13">
      <c r="B24" s="82"/>
      <c r="C24" s="9"/>
      <c r="D24" s="83" t="s">
        <v>15</v>
      </c>
      <c r="E24" s="83"/>
      <c r="F24" s="12" t="s">
        <v>14</v>
      </c>
      <c r="G24" s="11">
        <v>1</v>
      </c>
      <c r="H24" s="16"/>
      <c r="I24" s="12"/>
      <c r="J24" s="19">
        <f>IF(K24="","",WEEKDAY(K24))</f>
        <v>6</v>
      </c>
      <c r="K24" s="20">
        <f>IF($N22="","",WORKDAY($N22,IF(ISBLANK($H24)+($H24&gt;=1),1,IF($H24=0,0,"")),Feiertage))</f>
        <v>46080</v>
      </c>
      <c r="L24" s="5"/>
      <c r="M24" s="19">
        <f>IF(N24="","",WEEKDAY(N24))</f>
        <v>6</v>
      </c>
      <c r="N24" s="20">
        <f>IF($K24="","",WORKDAY($K24,IF($H24="",$G24-1,IF($H24=0,0,$H24-1)),Feiertage))</f>
        <v>46080</v>
      </c>
      <c r="O24" s="5"/>
      <c r="P24" s="67"/>
    </row>
    <row r="25" spans="1:16" ht="5.25" customHeight="1">
      <c r="B25" s="82"/>
      <c r="C25" s="9"/>
      <c r="D25" s="83"/>
      <c r="E25" s="83"/>
      <c r="F25" s="12"/>
      <c r="G25" s="9"/>
      <c r="H25" s="9"/>
      <c r="I25" s="9"/>
      <c r="J25" s="10"/>
      <c r="K25" s="22"/>
      <c r="L25" s="9"/>
      <c r="M25" s="10"/>
      <c r="N25" s="22"/>
      <c r="O25" s="9"/>
      <c r="P25" s="12"/>
    </row>
    <row r="26" spans="1:16" ht="13">
      <c r="A26" s="23"/>
      <c r="B26" s="82"/>
      <c r="C26" s="24"/>
      <c r="D26" s="85" t="s">
        <v>16</v>
      </c>
      <c r="E26" s="85"/>
      <c r="F26" s="25" t="s">
        <v>12</v>
      </c>
      <c r="G26" s="11">
        <v>1</v>
      </c>
      <c r="H26" s="16"/>
      <c r="I26" s="12"/>
      <c r="J26" s="19">
        <f>IF(K26="","",WEEKDAY(K26))</f>
        <v>2</v>
      </c>
      <c r="K26" s="20">
        <f>IF($N24="","",WORKDAY($N24,IF(ISBLANK($H26)+($H26&gt;=1),1,IF($H26=0,0,"")),Feiertage))</f>
        <v>46083</v>
      </c>
      <c r="L26" s="5"/>
      <c r="M26" s="17">
        <f>IF(N26="","",WEEKDAY(N26))</f>
        <v>2</v>
      </c>
      <c r="N26" s="26">
        <f>IF($K26="","",WORKDAY($K26,IF($H26="",$G26-1,IF($H26=0,0,$H26-1)),Feiertage))</f>
        <v>46083</v>
      </c>
      <c r="O26" s="5"/>
      <c r="P26" s="67"/>
    </row>
    <row r="27" spans="1:16" ht="5.25" customHeight="1">
      <c r="B27" s="9"/>
      <c r="C27" s="9"/>
      <c r="D27" s="83"/>
      <c r="E27" s="83"/>
      <c r="F27" s="12"/>
      <c r="G27" s="11"/>
      <c r="H27" s="12"/>
      <c r="I27" s="12"/>
      <c r="J27" s="10"/>
      <c r="K27" s="22"/>
      <c r="L27" s="12"/>
      <c r="M27" s="10"/>
      <c r="N27" s="22"/>
      <c r="O27" s="12"/>
      <c r="P27" s="12"/>
    </row>
    <row r="28" spans="1:16" ht="13">
      <c r="B28" s="84" t="s">
        <v>17</v>
      </c>
      <c r="C28" s="9"/>
      <c r="D28" s="85" t="s">
        <v>18</v>
      </c>
      <c r="E28" s="85"/>
      <c r="F28" s="27" t="s">
        <v>19</v>
      </c>
      <c r="G28" s="11">
        <v>1</v>
      </c>
      <c r="H28" s="16"/>
      <c r="I28" s="12"/>
      <c r="J28" s="17">
        <f>IF(K28="","",WEEKDAY(K28))</f>
        <v>3</v>
      </c>
      <c r="K28" s="26">
        <f>IF($N26="","",WORKDAY($N26,IF(ISBLANK($H28)+($H28&gt;=1),1,IF($H28=0,0,"")),Feiertage))</f>
        <v>46084</v>
      </c>
      <c r="L28" s="5"/>
      <c r="M28" s="19">
        <f>IF(N28="","",WEEKDAY(N28))</f>
        <v>3</v>
      </c>
      <c r="N28" s="20">
        <f>IFERROR(IF(WORKDAY($K28,IF($H28="",$G28-1,IF($H28=0,0,$H28-1)),Feiertage)&gt;=$N20,IF($K28="","",WORKDAY($K28,IF($H28="",$G28-1,IF($H28=0,0,$H28-1)),Feiertage)),$N20),"")</f>
        <v>46084</v>
      </c>
      <c r="O28" s="5"/>
      <c r="P28" s="64" t="s">
        <v>112</v>
      </c>
    </row>
    <row r="29" spans="1:16" ht="5.25" customHeight="1">
      <c r="B29" s="84"/>
      <c r="C29" s="9"/>
      <c r="D29" s="83"/>
      <c r="E29" s="83"/>
      <c r="F29" s="12"/>
      <c r="G29" s="11"/>
      <c r="H29" s="12"/>
      <c r="I29" s="12"/>
      <c r="J29" s="10"/>
      <c r="K29" s="22"/>
      <c r="L29" s="12"/>
      <c r="M29" s="10"/>
      <c r="N29" s="22"/>
      <c r="O29" s="12"/>
      <c r="P29" s="12"/>
    </row>
    <row r="30" spans="1:16" ht="12.75" customHeight="1">
      <c r="B30" s="84"/>
      <c r="C30" s="9"/>
      <c r="D30" s="83" t="s">
        <v>129</v>
      </c>
      <c r="E30" s="83"/>
      <c r="F30" s="12" t="s">
        <v>111</v>
      </c>
      <c r="G30" s="11">
        <v>4</v>
      </c>
      <c r="H30" s="16"/>
      <c r="I30" s="12"/>
      <c r="J30" s="19">
        <f>IF(K30="","",WEEKDAY(K30))</f>
        <v>4</v>
      </c>
      <c r="K30" s="20">
        <f>IF($N28="","",WORKDAY($N28,IF(ISBLANK($H30)+($H30&gt;=1),1,IF($H30=0,0,"")),Feiertage))</f>
        <v>46085</v>
      </c>
      <c r="L30" s="5"/>
      <c r="M30" s="19">
        <f>IF(N30="","",WEEKDAY(N30))</f>
        <v>2</v>
      </c>
      <c r="N30" s="20">
        <f>IF($K30="","",WORKDAY($K30,IF($H30="",$G30-1,IF($H30=0,0,$H30-1)),Feiertage))</f>
        <v>46090</v>
      </c>
      <c r="O30" s="5"/>
      <c r="P30" s="67"/>
    </row>
    <row r="31" spans="1:16" ht="5.25" customHeight="1">
      <c r="B31" s="84"/>
      <c r="C31" s="9"/>
      <c r="D31" s="83"/>
      <c r="E31" s="83"/>
      <c r="F31" s="12"/>
      <c r="G31" s="11"/>
      <c r="H31" s="12"/>
      <c r="I31" s="12"/>
      <c r="J31" s="10"/>
      <c r="K31" s="22"/>
      <c r="L31" s="12"/>
      <c r="M31" s="10"/>
      <c r="N31" s="22"/>
      <c r="O31" s="12"/>
      <c r="P31" s="12"/>
    </row>
    <row r="32" spans="1:16" ht="13">
      <c r="B32" s="84"/>
      <c r="C32" s="9"/>
      <c r="D32" s="83" t="s">
        <v>20</v>
      </c>
      <c r="E32" s="83"/>
      <c r="F32" s="12" t="s">
        <v>21</v>
      </c>
      <c r="G32" s="11">
        <v>4</v>
      </c>
      <c r="H32" s="16"/>
      <c r="I32" s="12"/>
      <c r="J32" s="19">
        <f>IF(K32="","",WEEKDAY(K32))</f>
        <v>3</v>
      </c>
      <c r="K32" s="20">
        <f>IF($N30="","",WORKDAY($N30,IF(ISBLANK($H32)+($H32&gt;=1),1,IF($H32=0,0,"")),Feiertage))</f>
        <v>46091</v>
      </c>
      <c r="L32" s="5"/>
      <c r="M32" s="19">
        <f>IF(N32="","",WEEKDAY(N32))</f>
        <v>6</v>
      </c>
      <c r="N32" s="20">
        <f>IF($K32="","",WORKDAY($K32,IF($H32="",$G32-1,IF($H32=0,0,$H32-1)),Feiertage))</f>
        <v>46094</v>
      </c>
      <c r="O32" s="5"/>
      <c r="P32" s="67"/>
    </row>
    <row r="33" spans="1:16" ht="5.25" customHeight="1">
      <c r="B33" s="84"/>
      <c r="C33" s="9"/>
      <c r="D33" s="83"/>
      <c r="E33" s="83"/>
      <c r="F33" s="12"/>
      <c r="G33" s="11"/>
      <c r="H33" s="12"/>
      <c r="I33" s="12"/>
      <c r="J33" s="10"/>
      <c r="K33" s="22"/>
      <c r="L33" s="12"/>
      <c r="M33" s="10"/>
      <c r="N33" s="22"/>
      <c r="O33" s="12"/>
      <c r="P33" s="12"/>
    </row>
    <row r="34" spans="1:16" ht="12.75" customHeight="1">
      <c r="B34" s="84"/>
      <c r="C34" s="9"/>
      <c r="D34" s="83" t="s">
        <v>93</v>
      </c>
      <c r="E34" s="83"/>
      <c r="F34" s="12" t="s">
        <v>22</v>
      </c>
      <c r="G34" s="11">
        <v>2</v>
      </c>
      <c r="H34" s="16"/>
      <c r="I34" s="12"/>
      <c r="J34" s="19">
        <f>IF(K34="","",WEEKDAY(K34))</f>
        <v>2</v>
      </c>
      <c r="K34" s="20">
        <f>IF($N32="","",WORKDAY($N32,IF(ISBLANK($H34)+($H34&gt;=1),1,IF($H34=0,0,"")),Feiertage))</f>
        <v>46097</v>
      </c>
      <c r="L34" s="5"/>
      <c r="M34" s="19">
        <f>IF(N34="","",WEEKDAY(N34))</f>
        <v>3</v>
      </c>
      <c r="N34" s="20">
        <f>IF($K34="","",WORKDAY($K34,IF($H34="",$G34-1,IF($H34=0,0,$H34-1)),Feiertage))</f>
        <v>46098</v>
      </c>
      <c r="O34" s="5"/>
      <c r="P34" s="67"/>
    </row>
    <row r="35" spans="1:16" ht="5.25" customHeight="1">
      <c r="B35" s="84"/>
      <c r="C35" s="9"/>
      <c r="D35" s="83"/>
      <c r="E35" s="83"/>
      <c r="F35" s="12"/>
      <c r="G35" s="11"/>
      <c r="H35" s="12"/>
      <c r="I35" s="12"/>
      <c r="J35" s="10"/>
      <c r="K35" s="22"/>
      <c r="L35" s="12"/>
      <c r="M35" s="10"/>
      <c r="N35" s="22"/>
      <c r="O35" s="12"/>
      <c r="P35" s="12"/>
    </row>
    <row r="36" spans="1:16" ht="13">
      <c r="B36" s="84"/>
      <c r="C36" s="9"/>
      <c r="D36" s="87" t="s">
        <v>94</v>
      </c>
      <c r="E36" s="88"/>
      <c r="F36" s="12" t="s">
        <v>24</v>
      </c>
      <c r="G36" s="11">
        <v>1</v>
      </c>
      <c r="H36" s="16"/>
      <c r="I36" s="12"/>
      <c r="J36" s="19">
        <f>IF(K36="","",WEEKDAY(K36))</f>
        <v>4</v>
      </c>
      <c r="K36" s="20">
        <f>IF($N34="","",WORKDAY($N34,IF(ISBLANK($H36)+($H36&gt;=1),1,IF($H36=0,0,"")),Feiertage))</f>
        <v>46099</v>
      </c>
      <c r="L36" s="5"/>
      <c r="M36" s="28">
        <f>IF(N36="","",WEEKDAY(N36))</f>
        <v>4</v>
      </c>
      <c r="N36" s="29">
        <f>IF($K36="","",WORKDAY($K36,IF($H36="",$G36-1,IF($H36=0,0,$H36-1)),Feiertage))</f>
        <v>46099</v>
      </c>
      <c r="O36" s="5"/>
      <c r="P36" s="67"/>
    </row>
    <row r="37" spans="1:16" ht="5.25" customHeight="1">
      <c r="B37" s="9"/>
      <c r="C37" s="9"/>
      <c r="D37" s="83"/>
      <c r="E37" s="83"/>
      <c r="F37" s="12"/>
      <c r="G37" s="11"/>
      <c r="H37" s="12"/>
      <c r="I37" s="12"/>
      <c r="J37" s="10"/>
      <c r="K37" s="22"/>
      <c r="L37" s="12"/>
      <c r="M37" s="10"/>
      <c r="N37" s="22"/>
      <c r="O37" s="12"/>
      <c r="P37" s="12"/>
    </row>
    <row r="38" spans="1:16" ht="13">
      <c r="A38" s="4"/>
      <c r="B38" s="5"/>
      <c r="C38" s="5"/>
      <c r="D38" s="86" t="s">
        <v>28</v>
      </c>
      <c r="E38" s="86"/>
      <c r="F38" s="86"/>
      <c r="G38" s="34" t="s">
        <v>29</v>
      </c>
      <c r="H38" s="16"/>
      <c r="I38" s="12"/>
      <c r="J38" s="32" t="s">
        <v>27</v>
      </c>
      <c r="K38" s="32"/>
      <c r="L38" s="5"/>
      <c r="M38" s="33"/>
      <c r="N38" s="9"/>
      <c r="O38" s="12"/>
      <c r="P38" s="67"/>
    </row>
    <row r="39" spans="1:16" ht="5.25" customHeight="1">
      <c r="A39" s="4"/>
      <c r="B39" s="5"/>
      <c r="C39" s="5"/>
      <c r="D39" s="83"/>
      <c r="E39" s="83"/>
      <c r="F39" s="12"/>
      <c r="G39" s="11"/>
      <c r="H39" s="12"/>
      <c r="I39" s="12"/>
      <c r="J39" s="33"/>
      <c r="K39" s="9"/>
      <c r="L39" s="12"/>
      <c r="M39" s="33"/>
      <c r="N39" s="9"/>
      <c r="O39" s="12"/>
      <c r="P39" s="12"/>
    </row>
    <row r="40" spans="1:16" ht="13">
      <c r="A40" s="4"/>
      <c r="B40" s="5"/>
      <c r="C40" s="5"/>
      <c r="D40" s="89" t="s">
        <v>30</v>
      </c>
      <c r="E40" s="90"/>
      <c r="F40" s="11" t="s">
        <v>25</v>
      </c>
      <c r="G40" s="11" t="str">
        <f>IF(AND(_xlfn.NUMBERVALUE(MID($G38,1,2))=40,OR($H38="",IFERROR(_xlfn.NUMBERVALUE($H$38),_xlfn.NUMBERVALUE(MID($H$38,1,SEARCH("K",$H$38)-1)))&gt;=40)),15,IF(AND(_xlfn.NUMBERVALUE(MID($G38,1,2))=50,OR($H38="",IFERROR(_xlfn.NUMBERVALUE($H$38),_xlfn.NUMBERVALUE(MID($H$38,1,SEARCH("K",$H$38)-1)))&gt;=50)),18,IF(IFERROR(_xlfn.NUMBERVALUE($H$38),_xlfn.NUMBERVALUE(MID($H$38,1,SEARCH("K",$H$38)-1)))&gt;=50,18,"Prüfen!")))&amp;" KT"</f>
        <v>15 KT</v>
      </c>
      <c r="H40" s="16"/>
      <c r="I40" s="12"/>
      <c r="J40" s="35">
        <f>IF(K40="","",WEEKDAY(K40))</f>
        <v>5</v>
      </c>
      <c r="K40" s="36">
        <f>IF($N36="","",IF($H40="",IF(WEEKDAY($N36+_xlfn.NUMBERVALUE(MID($G40,1,2)))=7,$N36+_xlfn.NUMBERVALUE(MID($G40,1,2))+2,IF(WEEKDAY($N36+_xlfn.NUMBERVALUE(MID($G40,1,2)))=1,$N36+_xlfn.NUMBERVALUE(MID($G40,1,2))+1,$N36+_xlfn.NUMBERVALUE(MID($G40,1,2)))),IF(WEEKDAY($N36+IFERROR(_xlfn.NUMBERVALUE($H$40),_xlfn.NUMBERVALUE(MID($H$40,1,SEARCH("K",$H$40)-1))))=7,$N36+IFERROR(_xlfn.NUMBERVALUE($H$40),_xlfn.NUMBERVALUE(MID($H$40,1,SEARCH("K",$H$40)-1)))+2,IF(WEEKDAY($N36+IFERROR(_xlfn.NUMBERVALUE($H$40),_xlfn.NUMBERVALUE(MID($H$40,1,SEARCH("K",$H$40)-1))))=1,$N36+IFERROR(_xlfn.NUMBERVALUE($H$40),_xlfn.NUMBERVALUE(MID($H$40,1,SEARCH("K",$H$40)-1)))+1,$N36+IFERROR(_xlfn.NUMBERVALUE($H$40),_xlfn.NUMBERVALUE(MID($H$40,1,SEARCH("K",$H$40)-1)))))))</f>
        <v>46114</v>
      </c>
      <c r="L40" s="5"/>
      <c r="M40" s="10"/>
      <c r="N40" s="22"/>
      <c r="O40" s="12"/>
      <c r="P40" s="64" t="s">
        <v>95</v>
      </c>
    </row>
    <row r="41" spans="1:16" ht="5.25" customHeight="1">
      <c r="A41" s="4"/>
      <c r="B41" s="5"/>
      <c r="C41" s="5"/>
      <c r="D41" s="83"/>
      <c r="E41" s="83"/>
      <c r="F41" s="12"/>
      <c r="G41" s="11"/>
      <c r="H41" s="12"/>
      <c r="I41" s="12"/>
      <c r="J41" s="10"/>
      <c r="K41" s="22"/>
      <c r="L41" s="12"/>
      <c r="M41" s="10"/>
      <c r="N41" s="22"/>
      <c r="O41" s="12"/>
      <c r="P41" s="12"/>
    </row>
    <row r="42" spans="1:16" ht="12.75" customHeight="1">
      <c r="B42" s="59"/>
      <c r="C42" s="9"/>
      <c r="D42" s="83" t="s">
        <v>96</v>
      </c>
      <c r="E42" s="83"/>
      <c r="F42" s="12" t="s">
        <v>22</v>
      </c>
      <c r="G42" s="11">
        <v>1</v>
      </c>
      <c r="H42" s="16"/>
      <c r="I42" s="12"/>
      <c r="J42" s="19">
        <f>IF(K42="","",WEEKDAY(K42))</f>
        <v>3</v>
      </c>
      <c r="K42" s="20">
        <f>IF($K40="","",WORKDAY($K40,IF(ISBLANK($H42)+($H42&gt;=1),1,IF($H42=0,0,"")),Feiertage))</f>
        <v>46119</v>
      </c>
      <c r="L42" s="5"/>
      <c r="M42" s="19">
        <f>IF(N42="","",WEEKDAY(N42))</f>
        <v>3</v>
      </c>
      <c r="N42" s="20">
        <f>IF($K42="","",WORKDAY($K42,IF($H42="",$G42-1,IF($H42=0,0,$H42-1)),Feiertage))</f>
        <v>46119</v>
      </c>
      <c r="O42" s="5"/>
      <c r="P42" s="67"/>
    </row>
    <row r="43" spans="1:16" ht="5.25" customHeight="1">
      <c r="B43" s="9"/>
      <c r="C43" s="9"/>
      <c r="D43" s="83"/>
      <c r="E43" s="83"/>
      <c r="F43" s="12"/>
      <c r="G43" s="11"/>
      <c r="H43" s="12"/>
      <c r="I43" s="12"/>
      <c r="J43" s="10"/>
      <c r="K43" s="22"/>
      <c r="L43" s="12"/>
      <c r="M43" s="10"/>
      <c r="N43" s="22"/>
      <c r="O43" s="12"/>
      <c r="P43" s="12"/>
    </row>
    <row r="44" spans="1:16" ht="13">
      <c r="B44" s="61"/>
      <c r="C44" s="9"/>
      <c r="D44" s="83" t="s">
        <v>33</v>
      </c>
      <c r="E44" s="83"/>
      <c r="F44" s="12" t="s">
        <v>34</v>
      </c>
      <c r="G44" s="11">
        <v>5</v>
      </c>
      <c r="H44" s="16"/>
      <c r="I44" s="12"/>
      <c r="J44" s="19">
        <f>IF(K44="","",WEEKDAY(K44))</f>
        <v>4</v>
      </c>
      <c r="K44" s="20">
        <f>IF($N42="","",WORKDAY($N42,IF(ISBLANK($H44)+($H44&gt;=1),1,IF($H44=0,0,"")),Feiertage))</f>
        <v>46120</v>
      </c>
      <c r="L44" s="5"/>
      <c r="M44" s="19">
        <f>IF(N44="","",WEEKDAY(N44))</f>
        <v>3</v>
      </c>
      <c r="N44" s="20">
        <f>IF($K44="","",WORKDAY($K44,IF($H44="",$G44-1,IF($H44=0,0,$H44-1)),Feiertage))</f>
        <v>46126</v>
      </c>
      <c r="O44" s="5"/>
      <c r="P44" s="67"/>
    </row>
    <row r="45" spans="1:16" ht="5.25" customHeight="1">
      <c r="B45" s="9"/>
      <c r="C45" s="9"/>
      <c r="D45" s="83"/>
      <c r="E45" s="83"/>
      <c r="F45" s="12"/>
      <c r="G45" s="11"/>
      <c r="H45" s="12"/>
      <c r="I45" s="12"/>
      <c r="J45" s="10"/>
      <c r="K45" s="22"/>
      <c r="L45" s="12"/>
      <c r="M45" s="10"/>
      <c r="N45" s="22"/>
      <c r="O45" s="12"/>
      <c r="P45" s="12"/>
    </row>
    <row r="46" spans="1:16" ht="12.75" customHeight="1">
      <c r="B46" s="59"/>
      <c r="C46" s="9"/>
      <c r="D46" s="83" t="s">
        <v>97</v>
      </c>
      <c r="E46" s="83"/>
      <c r="F46" s="12" t="s">
        <v>36</v>
      </c>
      <c r="G46" s="11">
        <v>1</v>
      </c>
      <c r="H46" s="16"/>
      <c r="I46" s="12"/>
      <c r="J46" s="19">
        <f>IF(K46="","",WEEKDAY(K46))</f>
        <v>4</v>
      </c>
      <c r="K46" s="20">
        <f>IF($N44="","",WORKDAY($N44,IF(ISBLANK($H46)+($H46&gt;=1),1,IF($H46=0,0,"")),Feiertage))</f>
        <v>46127</v>
      </c>
      <c r="L46" s="5"/>
      <c r="M46" s="19">
        <f>IF(N46="","",WEEKDAY(N46))</f>
        <v>4</v>
      </c>
      <c r="N46" s="20">
        <f>IF($K46="","",WORKDAY($K46,IF($H46="",$G46-1,IF($H46=0,0,$H46-1)),Feiertage))</f>
        <v>46127</v>
      </c>
      <c r="O46" s="5"/>
      <c r="P46" s="67"/>
    </row>
    <row r="47" spans="1:16" ht="5.25" customHeight="1">
      <c r="B47" s="9"/>
      <c r="C47" s="9"/>
      <c r="D47" s="83"/>
      <c r="E47" s="83"/>
      <c r="F47" s="12"/>
      <c r="G47" s="11"/>
      <c r="H47" s="12"/>
      <c r="I47" s="12"/>
      <c r="J47" s="10"/>
      <c r="K47" s="22"/>
      <c r="L47" s="12"/>
      <c r="M47" s="10"/>
      <c r="N47" s="22"/>
      <c r="O47" s="12"/>
      <c r="P47" s="12"/>
    </row>
    <row r="48" spans="1:16" ht="12.75" customHeight="1">
      <c r="B48" s="9"/>
      <c r="C48" s="9"/>
      <c r="D48" s="83" t="s">
        <v>99</v>
      </c>
      <c r="E48" s="83"/>
      <c r="F48" s="11" t="s">
        <v>25</v>
      </c>
      <c r="G48" s="11" t="s">
        <v>38</v>
      </c>
      <c r="H48" s="40"/>
      <c r="I48" s="12"/>
      <c r="J48" s="35">
        <f>IF(K48="","",WEEKDAY(K48))</f>
        <v>5</v>
      </c>
      <c r="K48" s="37">
        <f>IF(N46="","",IF(H48="",N46+_xlfn.NUMBERVALUE(MID(G48,1,2)),N46+_xlfn.NUMBERVALUE(MID(H48,1,2))))</f>
        <v>46128</v>
      </c>
      <c r="L48" s="5"/>
      <c r="M48" s="10"/>
      <c r="N48" s="22"/>
      <c r="O48" s="12"/>
      <c r="P48" s="64" t="s">
        <v>98</v>
      </c>
    </row>
    <row r="49" spans="1:16" ht="5.25" customHeight="1">
      <c r="B49" s="9"/>
      <c r="C49" s="9"/>
      <c r="D49" s="83"/>
      <c r="E49" s="83"/>
      <c r="F49" s="12"/>
      <c r="G49" s="11"/>
      <c r="H49" s="12"/>
      <c r="I49" s="12"/>
      <c r="J49" s="10"/>
      <c r="K49" s="22"/>
      <c r="L49" s="12"/>
      <c r="M49" s="10"/>
      <c r="N49" s="22"/>
      <c r="O49" s="12"/>
      <c r="P49" s="12"/>
    </row>
    <row r="50" spans="1:16" ht="13">
      <c r="B50" s="9"/>
      <c r="C50" s="9"/>
      <c r="D50" s="83" t="s">
        <v>39</v>
      </c>
      <c r="E50" s="83"/>
      <c r="F50" s="11" t="s">
        <v>25</v>
      </c>
      <c r="G50" s="11">
        <v>10</v>
      </c>
      <c r="H50" s="38">
        <f>IF(K48="","",NETWORKDAYS($K48,$N52,Feiertage))</f>
        <v>8</v>
      </c>
      <c r="I50" s="12"/>
      <c r="J50" s="39" t="s">
        <v>88</v>
      </c>
      <c r="K50" s="22"/>
      <c r="L50" s="12"/>
      <c r="M50" s="10"/>
      <c r="N50" s="22"/>
      <c r="O50" s="12"/>
      <c r="P50" s="64" t="s">
        <v>40</v>
      </c>
    </row>
    <row r="51" spans="1:16" ht="5.25" customHeight="1">
      <c r="B51" s="9"/>
      <c r="C51" s="9"/>
      <c r="D51" s="83"/>
      <c r="E51" s="83"/>
      <c r="F51" s="12"/>
      <c r="G51" s="11"/>
      <c r="H51" s="12"/>
      <c r="I51" s="12"/>
      <c r="J51" s="10"/>
      <c r="K51" s="22"/>
      <c r="L51" s="12"/>
      <c r="M51" s="10"/>
      <c r="N51" s="22"/>
      <c r="O51" s="12"/>
      <c r="P51" s="12"/>
    </row>
    <row r="52" spans="1:16" ht="13">
      <c r="B52" s="9"/>
      <c r="C52" s="9"/>
      <c r="D52" s="91" t="s">
        <v>41</v>
      </c>
      <c r="E52" s="91"/>
      <c r="F52" s="11" t="s">
        <v>25</v>
      </c>
      <c r="G52" s="40"/>
      <c r="H52" s="40"/>
      <c r="I52" s="41"/>
      <c r="J52" s="9"/>
      <c r="K52" s="9"/>
      <c r="L52" s="12"/>
      <c r="M52" s="42">
        <f>IF(N52="","",WEEKDAY(N52))</f>
        <v>2</v>
      </c>
      <c r="N52" s="43">
        <f>IF($N36="","",IF($H38="",IF(WEEKDAY($N36+_xlfn.NUMBERVALUE(MID($G38,1,2)))=7,$N36+_xlfn.NUMBERVALUE(MID($G38,1,2))+2,IF(WEEKDAY($N36+_xlfn.NUMBERVALUE(MID($G38,1,2)))=1,$N36+_xlfn.NUMBERVALUE(MID($G38,1,2))+1,$N36+_xlfn.NUMBERVALUE(MID($G38,1,2)))),IF(WEEKDAY($N36+IFERROR(_xlfn.NUMBERVALUE($H$38),_xlfn.NUMBERVALUE(MID($H$38,1,SEARCH("K",$H$38)-1))))=7,$N36+IFERROR(_xlfn.NUMBERVALUE($H$38),_xlfn.NUMBERVALUE(MID($H$38,1,SEARCH("K",$H$38)-1)))+2,IF(WEEKDAY($N36+IFERROR(_xlfn.NUMBERVALUE($H$38),_xlfn.NUMBERVALUE(MID($H$38,1,SEARCH("K",$H$38)-1))))=1,$N36+IFERROR(_xlfn.NUMBERVALUE($H$38),_xlfn.NUMBERVALUE(MID($H$38,1,SEARCH("K",$H$38)-1)))+1,$N36+IFERROR(_xlfn.NUMBERVALUE($H$38),_xlfn.NUMBERVALUE(MID($H$38,1,SEARCH("K",$H$38)-1)))))))</f>
        <v>46139</v>
      </c>
      <c r="O52" s="5"/>
      <c r="P52" s="67"/>
    </row>
    <row r="53" spans="1:16" ht="5.25" customHeight="1">
      <c r="B53" s="9"/>
      <c r="C53" s="9"/>
      <c r="D53" s="83"/>
      <c r="E53" s="83"/>
      <c r="F53" s="12"/>
      <c r="G53" s="11"/>
      <c r="H53" s="12"/>
      <c r="I53" s="12"/>
      <c r="J53" s="10"/>
      <c r="K53" s="22"/>
      <c r="L53" s="12"/>
      <c r="M53" s="10"/>
      <c r="N53" s="22"/>
      <c r="O53" s="12"/>
      <c r="P53" s="12"/>
    </row>
    <row r="54" spans="1:16" ht="12.75" customHeight="1">
      <c r="A54" s="4"/>
      <c r="B54" s="60"/>
      <c r="C54" s="5"/>
      <c r="D54" s="83" t="s">
        <v>42</v>
      </c>
      <c r="E54" s="83"/>
      <c r="F54" s="12" t="s">
        <v>22</v>
      </c>
      <c r="G54" s="44">
        <v>6</v>
      </c>
      <c r="H54" s="16"/>
      <c r="I54" s="12"/>
      <c r="J54" s="10"/>
      <c r="K54" s="22"/>
      <c r="L54" s="5"/>
      <c r="M54" s="19">
        <f>IF(N54="","",WEEKDAY(N54))</f>
        <v>3</v>
      </c>
      <c r="N54" s="20">
        <f>IF($N52="","",WORKDAY($N52,IF($H54="",$G54-1,IF($H54=0,0,$H54-1)),Feiertage))</f>
        <v>46147</v>
      </c>
      <c r="O54" s="5"/>
      <c r="P54" s="67"/>
    </row>
    <row r="55" spans="1:16" ht="5.25" customHeight="1">
      <c r="A55" s="45"/>
      <c r="B55" s="46"/>
      <c r="C55" s="46"/>
      <c r="D55" s="83"/>
      <c r="E55" s="83"/>
      <c r="F55" s="12"/>
      <c r="G55" s="44"/>
      <c r="H55" s="12"/>
      <c r="I55" s="12"/>
      <c r="J55" s="10"/>
      <c r="K55" s="22"/>
      <c r="L55" s="12"/>
      <c r="M55" s="10"/>
      <c r="N55" s="22"/>
      <c r="O55" s="12"/>
      <c r="P55" s="12"/>
    </row>
    <row r="56" spans="1:16" ht="13">
      <c r="B56" s="93" t="s">
        <v>43</v>
      </c>
      <c r="C56" s="9"/>
      <c r="D56" s="83" t="s">
        <v>44</v>
      </c>
      <c r="E56" s="83"/>
      <c r="F56" s="12" t="s">
        <v>12</v>
      </c>
      <c r="G56" s="44">
        <v>15</v>
      </c>
      <c r="H56" s="16"/>
      <c r="I56" s="12"/>
      <c r="J56" s="19">
        <f>IF(K56="","",WEEKDAY(K56))</f>
        <v>4</v>
      </c>
      <c r="K56" s="20">
        <f>IF($N54="","",WORKDAY($N54,IF(ISBLANK($H56)+($H56&gt;=1),1,IF($H56=0,0,"")),Feiertage))</f>
        <v>46148</v>
      </c>
      <c r="L56" s="5"/>
      <c r="M56" s="19">
        <f>IF(N56="","",WEEKDAY(N56))</f>
        <v>5</v>
      </c>
      <c r="N56" s="20">
        <f>IF($K56="","",WORKDAY($K56,IF($H56="",$G56-1,IF($H56=0,0,$H56-1)),Feiertage))</f>
        <v>46170</v>
      </c>
      <c r="O56" s="5"/>
      <c r="P56" s="67"/>
    </row>
    <row r="57" spans="1:16" ht="5.25" customHeight="1">
      <c r="B57" s="93"/>
      <c r="C57" s="9"/>
      <c r="D57" s="83"/>
      <c r="E57" s="83"/>
      <c r="F57" s="12"/>
      <c r="G57" s="11"/>
      <c r="H57" s="12"/>
      <c r="I57" s="12"/>
      <c r="J57" s="10"/>
      <c r="K57" s="22"/>
      <c r="L57" s="12"/>
      <c r="M57" s="10"/>
      <c r="N57" s="22"/>
      <c r="O57" s="12"/>
      <c r="P57" s="12"/>
    </row>
    <row r="58" spans="1:16" ht="13">
      <c r="B58" s="93"/>
      <c r="C58" s="9"/>
      <c r="D58" s="83" t="s">
        <v>45</v>
      </c>
      <c r="E58" s="83"/>
      <c r="F58" s="12" t="s">
        <v>19</v>
      </c>
      <c r="G58" s="44">
        <v>1</v>
      </c>
      <c r="H58" s="16"/>
      <c r="I58" s="12"/>
      <c r="J58" s="19">
        <f>IF(K58="","",WEEKDAY(K58))</f>
        <v>6</v>
      </c>
      <c r="K58" s="20">
        <f>IF($N56="","",WORKDAY($N56,IF(ISBLANK($H58)+($H58&gt;=1),1,IF($H58=0,0,"")),Feiertage))</f>
        <v>46171</v>
      </c>
      <c r="L58" s="5"/>
      <c r="M58" s="19">
        <f>IF(N58="","",WEEKDAY(N58))</f>
        <v>6</v>
      </c>
      <c r="N58" s="20">
        <f>IF($K58="","",WORKDAY($K58,IF($H58="",$G58-1,IF($H58=0,0,$H58-1)),Feiertage))</f>
        <v>46171</v>
      </c>
      <c r="O58" s="5"/>
      <c r="P58" s="67"/>
    </row>
    <row r="59" spans="1:16" ht="5.25" customHeight="1">
      <c r="B59" s="93"/>
      <c r="C59" s="9"/>
      <c r="D59" s="83"/>
      <c r="E59" s="83"/>
      <c r="F59" s="12"/>
      <c r="G59" s="11"/>
      <c r="H59" s="12"/>
      <c r="I59" s="12"/>
      <c r="J59" s="10"/>
      <c r="K59" s="22"/>
      <c r="L59" s="12"/>
      <c r="M59" s="10"/>
      <c r="N59" s="22"/>
      <c r="O59" s="12"/>
      <c r="P59" s="12"/>
    </row>
    <row r="60" spans="1:16" ht="13">
      <c r="B60" s="93"/>
      <c r="C60" s="9"/>
      <c r="D60" s="83" t="s">
        <v>46</v>
      </c>
      <c r="E60" s="83"/>
      <c r="F60" s="12" t="s">
        <v>47</v>
      </c>
      <c r="G60" s="44">
        <v>3</v>
      </c>
      <c r="H60" s="16"/>
      <c r="I60" s="12"/>
      <c r="J60" s="19">
        <f>IF(K60="","",WEEKDAY(K60))</f>
        <v>2</v>
      </c>
      <c r="K60" s="20">
        <f>IF($N58="","",WORKDAY($N58,IF(ISBLANK($H60)+($H60&gt;=1),1,IF($H60=0,0,"")),Feiertage))</f>
        <v>46174</v>
      </c>
      <c r="L60" s="5"/>
      <c r="M60" s="19">
        <f>IF(N60="","",WEEKDAY(N60))</f>
        <v>4</v>
      </c>
      <c r="N60" s="20">
        <f>IF($K60="","",WORKDAY($K60,IF($H60="",$G60-1,IF($H60=0,0,$H60-1)),Feiertage))</f>
        <v>46176</v>
      </c>
      <c r="O60" s="5"/>
      <c r="P60" s="64" t="s">
        <v>48</v>
      </c>
    </row>
    <row r="61" spans="1:16" ht="5.25" customHeight="1">
      <c r="B61" s="9"/>
      <c r="C61" s="9"/>
      <c r="D61" s="83"/>
      <c r="E61" s="83"/>
      <c r="F61" s="12"/>
      <c r="G61" s="11"/>
      <c r="H61" s="12"/>
      <c r="I61" s="12"/>
      <c r="J61" s="10"/>
      <c r="K61" s="22"/>
      <c r="L61" s="12"/>
      <c r="M61" s="10"/>
      <c r="N61" s="22"/>
      <c r="O61" s="12"/>
      <c r="P61" s="12"/>
    </row>
    <row r="62" spans="1:16" ht="12.75" customHeight="1">
      <c r="B62" s="84" t="s">
        <v>17</v>
      </c>
      <c r="C62" s="9"/>
      <c r="D62" s="83" t="s">
        <v>124</v>
      </c>
      <c r="E62" s="83"/>
      <c r="F62" s="12" t="s">
        <v>123</v>
      </c>
      <c r="G62" s="44">
        <v>5</v>
      </c>
      <c r="H62" s="16"/>
      <c r="I62" s="12"/>
      <c r="J62" s="19">
        <f>IF(K62="","",WEEKDAY(K62))</f>
        <v>5</v>
      </c>
      <c r="K62" s="20">
        <f>IF($N60="","",WORKDAY($N60,IF(ISBLANK($H62)+($H62&gt;=1),1,IF($H62=0,0,"")),Feiertage))</f>
        <v>46177</v>
      </c>
      <c r="L62" s="5"/>
      <c r="M62" s="19">
        <f>IF(N62="","",WEEKDAY(N62))</f>
        <v>4</v>
      </c>
      <c r="N62" s="20">
        <f>IF($K62="","",WORKDAY($K62,IF($H62="",$G62-1,IF($H62=0,0,$H62-1)),Feiertage))</f>
        <v>46183</v>
      </c>
      <c r="O62" s="5"/>
      <c r="P62" s="67"/>
    </row>
    <row r="63" spans="1:16" ht="5.25" customHeight="1">
      <c r="B63" s="84"/>
      <c r="C63" s="9"/>
      <c r="D63" s="83"/>
      <c r="E63" s="83"/>
      <c r="F63" s="12"/>
      <c r="G63" s="11"/>
      <c r="H63" s="12"/>
      <c r="I63" s="12"/>
      <c r="J63" s="10"/>
      <c r="K63" s="22"/>
      <c r="L63" s="12"/>
      <c r="M63" s="10"/>
      <c r="N63" s="22"/>
      <c r="O63" s="12"/>
      <c r="P63" s="12"/>
    </row>
    <row r="64" spans="1:16" ht="13">
      <c r="B64" s="84"/>
      <c r="C64" s="9"/>
      <c r="D64" s="83" t="s">
        <v>50</v>
      </c>
      <c r="E64" s="83"/>
      <c r="F64" s="12" t="s">
        <v>17</v>
      </c>
      <c r="G64" s="44">
        <v>5</v>
      </c>
      <c r="H64" s="16"/>
      <c r="I64" s="12"/>
      <c r="J64" s="19">
        <f>IF(K64="","",WEEKDAY(K64))</f>
        <v>5</v>
      </c>
      <c r="K64" s="20">
        <f>IF($N62="","",WORKDAY($N62,IF(ISBLANK($H64)+($H64&gt;=1),1,IF($H64=0,0,"")),Feiertage))</f>
        <v>46184</v>
      </c>
      <c r="L64" s="5"/>
      <c r="M64" s="19">
        <f>IF(N64="","",WEEKDAY(N64))</f>
        <v>4</v>
      </c>
      <c r="N64" s="20">
        <f>IF($K64="","",WORKDAY($K64,IF($H64="",$G64-1,IF($H64=0,0,$H64-1)),Feiertage))</f>
        <v>46190</v>
      </c>
      <c r="O64" s="5"/>
      <c r="P64" s="67"/>
    </row>
    <row r="65" spans="2:16" ht="5.25" customHeight="1">
      <c r="B65" s="84"/>
      <c r="C65" s="9"/>
      <c r="D65" s="83"/>
      <c r="E65" s="83"/>
      <c r="F65" s="12"/>
      <c r="G65" s="11"/>
      <c r="H65" s="12"/>
      <c r="I65" s="12"/>
      <c r="J65" s="10"/>
      <c r="K65" s="22"/>
      <c r="L65" s="12"/>
      <c r="M65" s="10"/>
      <c r="N65" s="22"/>
      <c r="O65" s="12"/>
      <c r="P65" s="12"/>
    </row>
    <row r="66" spans="2:16" ht="12.75" customHeight="1">
      <c r="B66" s="84"/>
      <c r="C66" s="9"/>
      <c r="D66" s="92" t="s">
        <v>100</v>
      </c>
      <c r="E66" s="92"/>
      <c r="F66" s="12" t="s">
        <v>24</v>
      </c>
      <c r="G66" s="44">
        <v>3</v>
      </c>
      <c r="H66" s="16"/>
      <c r="I66" s="12"/>
      <c r="J66" s="19">
        <f>IF(K66="","",WEEKDAY(K66))</f>
        <v>5</v>
      </c>
      <c r="K66" s="20">
        <f>IF($N64="","",WORKDAY($N64,IF(ISBLANK($H66)+($H66&gt;=1),1,IF($H66=0,0,"")),Feiertage))</f>
        <v>46191</v>
      </c>
      <c r="L66" s="5"/>
      <c r="M66" s="48">
        <f>IF(N66="","",WEEKDAY(N66))</f>
        <v>2</v>
      </c>
      <c r="N66" s="49">
        <f>IF($K66="","",WORKDAY($K66,IF($H66="",$G66-1,IF($H66=0,0,$H66-1)),Feiertage))</f>
        <v>46195</v>
      </c>
      <c r="O66" s="5"/>
      <c r="P66" s="67"/>
    </row>
    <row r="67" spans="2:16" ht="5.25" customHeight="1">
      <c r="B67" s="9"/>
      <c r="C67" s="9"/>
      <c r="D67" s="83"/>
      <c r="E67" s="83"/>
      <c r="F67" s="12"/>
      <c r="G67" s="11"/>
      <c r="H67" s="12"/>
      <c r="I67" s="12"/>
      <c r="J67" s="10"/>
      <c r="K67" s="22"/>
      <c r="L67" s="12"/>
      <c r="M67" s="10"/>
      <c r="N67" s="22"/>
      <c r="O67" s="12"/>
      <c r="P67" s="12"/>
    </row>
    <row r="68" spans="2:16" ht="13">
      <c r="B68" s="61"/>
      <c r="C68" s="9"/>
      <c r="D68" s="83" t="s">
        <v>55</v>
      </c>
      <c r="E68" s="83"/>
      <c r="F68" s="12" t="s">
        <v>22</v>
      </c>
      <c r="G68" s="44">
        <v>5</v>
      </c>
      <c r="H68" s="16"/>
      <c r="I68" s="12"/>
      <c r="J68" s="19">
        <f>IF(K68="","",WEEKDAY(K68))</f>
        <v>3</v>
      </c>
      <c r="K68" s="20">
        <f>IF($N66="","",WORKDAY($N66,IF(ISBLANK($H68)+($H68&gt;=1),1,IF($H68=0,0,"")),Feiertage))</f>
        <v>46196</v>
      </c>
      <c r="L68" s="5"/>
      <c r="M68" s="19">
        <f>IF(N68="","",WEEKDAY(N68))</f>
        <v>2</v>
      </c>
      <c r="N68" s="20">
        <f>IF($K68="","",WORKDAY($K68,IF($H68="",$G68-1,IF($H68=0,0,$H68-1)),Feiertage))</f>
        <v>46202</v>
      </c>
      <c r="O68" s="5"/>
      <c r="P68" s="64" t="s">
        <v>101</v>
      </c>
    </row>
    <row r="69" spans="2:16" ht="5.25" customHeight="1">
      <c r="B69" s="9"/>
      <c r="C69" s="9"/>
      <c r="D69" s="83"/>
      <c r="E69" s="83"/>
      <c r="F69" s="12"/>
      <c r="G69" s="11"/>
      <c r="H69" s="12"/>
      <c r="I69" s="12"/>
      <c r="J69" s="10"/>
      <c r="K69" s="22"/>
      <c r="L69" s="12"/>
      <c r="M69" s="10"/>
      <c r="N69" s="22"/>
      <c r="O69" s="12"/>
      <c r="P69" s="12"/>
    </row>
    <row r="70" spans="2:16" ht="13">
      <c r="B70" s="84" t="s">
        <v>17</v>
      </c>
      <c r="C70" s="9"/>
      <c r="D70" s="83" t="s">
        <v>57</v>
      </c>
      <c r="E70" s="83"/>
      <c r="F70" s="12" t="s">
        <v>58</v>
      </c>
      <c r="G70" s="44">
        <v>2</v>
      </c>
      <c r="H70" s="16"/>
      <c r="I70" s="12"/>
      <c r="J70" s="19">
        <f>IF(K70="","",WEEKDAY(K70))</f>
        <v>3</v>
      </c>
      <c r="K70" s="20">
        <f>IF($N68="","",WORKDAY($N68,IF(ISBLANK($H70)+($H70&gt;=1),1,IF($H70=0,0,"")),Feiertage))</f>
        <v>46203</v>
      </c>
      <c r="L70" s="5"/>
      <c r="M70" s="19">
        <f>IF(N70="","",WEEKDAY(N70))</f>
        <v>4</v>
      </c>
      <c r="N70" s="20">
        <f>IF($K70="","",WORKDAY($K70,IF($H70="",$G70-1,IF($H70=0,0,$H70-1)),Feiertage))</f>
        <v>46204</v>
      </c>
      <c r="O70" s="5"/>
      <c r="P70" s="67"/>
    </row>
    <row r="71" spans="2:16" ht="13">
      <c r="B71" s="84"/>
      <c r="C71" s="9"/>
      <c r="D71" s="83"/>
      <c r="E71" s="83"/>
      <c r="F71" s="12" t="s">
        <v>19</v>
      </c>
      <c r="G71" s="44">
        <v>2</v>
      </c>
      <c r="H71" s="16"/>
      <c r="I71" s="12"/>
      <c r="J71" s="19">
        <f>IF(K71="","",WEEKDAY(K71))</f>
        <v>5</v>
      </c>
      <c r="K71" s="20">
        <f>IF($N70="","",WORKDAY($N70,IF(ISBLANK($H71)+($H71&gt;=1),1,IF($H71=0,0,"")),Feiertage))</f>
        <v>46205</v>
      </c>
      <c r="L71" s="5"/>
      <c r="M71" s="19">
        <f>IF(N71="","",WEEKDAY(N71))</f>
        <v>6</v>
      </c>
      <c r="N71" s="20">
        <f>IF($K71="","",WORKDAY($K71,IF($H71="",$G71-1,IF($H71=0,0,$H71-1)),Feiertage))</f>
        <v>46206</v>
      </c>
      <c r="O71" s="5"/>
      <c r="P71" s="67"/>
    </row>
    <row r="72" spans="2:16" ht="5.25" customHeight="1">
      <c r="B72" s="84"/>
      <c r="C72" s="9"/>
      <c r="D72" s="83"/>
      <c r="E72" s="83"/>
      <c r="F72" s="12"/>
      <c r="G72" s="11"/>
      <c r="H72" s="12"/>
      <c r="I72" s="12"/>
      <c r="J72" s="10"/>
      <c r="K72" s="22"/>
      <c r="L72" s="12"/>
      <c r="M72" s="10"/>
      <c r="N72" s="22"/>
      <c r="O72" s="12"/>
      <c r="P72" s="12"/>
    </row>
    <row r="73" spans="2:16" ht="13">
      <c r="B73" s="84"/>
      <c r="C73" s="9"/>
      <c r="D73" s="83" t="s">
        <v>59</v>
      </c>
      <c r="E73" s="83"/>
      <c r="F73" s="12" t="s">
        <v>22</v>
      </c>
      <c r="G73" s="44">
        <v>1</v>
      </c>
      <c r="H73" s="16"/>
      <c r="I73" s="12"/>
      <c r="J73" s="19">
        <f>IF(K73="","",WEEKDAY(K73))</f>
        <v>2</v>
      </c>
      <c r="K73" s="20">
        <f>IF($N71="","",WORKDAY($N71,IF(ISBLANK($H73)+($H73&gt;=1),1,IF($H73=0,0,"")),Feiertage))</f>
        <v>46209</v>
      </c>
      <c r="L73" s="5"/>
      <c r="M73" s="19">
        <f>IF(N73="","",WEEKDAY(N73))</f>
        <v>2</v>
      </c>
      <c r="N73" s="20">
        <f>IF($K73="","",WORKDAY($K73,IF($H73="",$G73-1,IF($H73=0,0,$H73-1)),Feiertage))</f>
        <v>46209</v>
      </c>
      <c r="O73" s="5"/>
      <c r="P73" s="67"/>
    </row>
    <row r="74" spans="2:16" ht="5.25" customHeight="1">
      <c r="B74" s="9"/>
      <c r="C74" s="9"/>
      <c r="D74" s="83"/>
      <c r="E74" s="83"/>
      <c r="F74" s="12"/>
      <c r="G74" s="11"/>
      <c r="H74" s="12"/>
      <c r="I74" s="12"/>
      <c r="J74" s="10"/>
      <c r="K74" s="22"/>
      <c r="L74" s="12"/>
      <c r="M74" s="10"/>
      <c r="N74" s="22"/>
      <c r="O74" s="12"/>
      <c r="P74" s="12"/>
    </row>
    <row r="75" spans="2:16" ht="13">
      <c r="B75" s="9"/>
      <c r="C75" s="9"/>
      <c r="D75" s="83" t="s">
        <v>60</v>
      </c>
      <c r="E75" s="83"/>
      <c r="F75" s="12" t="s">
        <v>61</v>
      </c>
      <c r="G75" s="44">
        <v>5</v>
      </c>
      <c r="H75" s="16"/>
      <c r="I75" s="12"/>
      <c r="J75" s="19">
        <f>IF(K75="","",WEEKDAY(K75))</f>
        <v>3</v>
      </c>
      <c r="K75" s="20">
        <f>IF($N73="","",WORKDAY($N73,IF(ISBLANK($H75)+($H75&gt;=1),1,IF($H75=0,0,"")),Feiertage))</f>
        <v>46210</v>
      </c>
      <c r="L75" s="5"/>
      <c r="M75" s="19">
        <f>IF(N75="","",WEEKDAY(N75))</f>
        <v>2</v>
      </c>
      <c r="N75" s="20">
        <f>IF($K75="","",WORKDAY($K75,IF($H75="",$G75-1,IF($H75=0,0,$H75-1)),Feiertage))</f>
        <v>46216</v>
      </c>
      <c r="O75" s="5"/>
      <c r="P75" s="67"/>
    </row>
    <row r="76" spans="2:16" ht="5.25" customHeight="1">
      <c r="B76" s="9"/>
      <c r="C76" s="9"/>
      <c r="D76" s="83"/>
      <c r="E76" s="83"/>
      <c r="F76" s="12"/>
      <c r="G76" s="11"/>
      <c r="H76" s="12"/>
      <c r="I76" s="12"/>
      <c r="J76" s="10"/>
      <c r="K76" s="22"/>
      <c r="L76" s="12"/>
      <c r="M76" s="10"/>
      <c r="N76" s="22"/>
      <c r="O76" s="12"/>
      <c r="P76" s="12"/>
    </row>
    <row r="77" spans="2:16" ht="12.75" customHeight="1">
      <c r="B77" s="84" t="s">
        <v>17</v>
      </c>
      <c r="C77" s="9"/>
      <c r="D77" s="83" t="s">
        <v>62</v>
      </c>
      <c r="E77" s="83"/>
      <c r="F77" s="12" t="s">
        <v>22</v>
      </c>
      <c r="G77" s="44">
        <v>1</v>
      </c>
      <c r="H77" s="16"/>
      <c r="I77" s="12"/>
      <c r="J77" s="19">
        <f>IF(K77="","",WEEKDAY(K77))</f>
        <v>3</v>
      </c>
      <c r="K77" s="20">
        <f>IF($N75="","",WORKDAY($N75,IF(ISBLANK($H77)+($H77&gt;=1),1,IF($H77=0,0,"")),Feiertage))</f>
        <v>46217</v>
      </c>
      <c r="L77" s="5"/>
      <c r="M77" s="19">
        <f>IF(N77="","",WEEKDAY(N77))</f>
        <v>3</v>
      </c>
      <c r="N77" s="20">
        <f>IF($K77="","",WORKDAY($K77,IF($H77="",$G77-1,IF($H77=0,0,$H77-1)),Feiertage))</f>
        <v>46217</v>
      </c>
      <c r="O77" s="5"/>
      <c r="P77" s="64" t="s">
        <v>63</v>
      </c>
    </row>
    <row r="78" spans="2:16" ht="5.25" customHeight="1">
      <c r="B78" s="84"/>
      <c r="C78" s="9"/>
      <c r="D78" s="83"/>
      <c r="E78" s="83"/>
      <c r="F78" s="12"/>
      <c r="G78" s="11"/>
      <c r="H78" s="12"/>
      <c r="I78" s="12"/>
      <c r="J78" s="10"/>
      <c r="K78" s="22"/>
      <c r="L78" s="12"/>
      <c r="M78" s="10"/>
      <c r="N78" s="22"/>
      <c r="O78" s="12"/>
      <c r="P78" s="12"/>
    </row>
    <row r="79" spans="2:16" ht="13">
      <c r="B79" s="84"/>
      <c r="C79" s="9"/>
      <c r="D79" s="83" t="s">
        <v>91</v>
      </c>
      <c r="E79" s="83"/>
      <c r="F79" s="12" t="s">
        <v>58</v>
      </c>
      <c r="G79" s="44">
        <v>1</v>
      </c>
      <c r="H79" s="16"/>
      <c r="I79" s="12"/>
      <c r="J79" s="19">
        <f>IF(K79="","",WEEKDAY(K79))</f>
        <v>4</v>
      </c>
      <c r="K79" s="20">
        <f>IF($N77="","",WORKDAY($N77,IF(ISBLANK($H79)+($H79&gt;=1),1,IF($H79=0,0,"")),Feiertage))</f>
        <v>46218</v>
      </c>
      <c r="L79" s="5"/>
      <c r="M79" s="19">
        <f>IF(N79="","",WEEKDAY(N79))</f>
        <v>4</v>
      </c>
      <c r="N79" s="20">
        <f>IF($K79="","",WORKDAY($K79,IF($H79="",$G79-1,IF($H79=0,0,$H79-1)),Feiertage))</f>
        <v>46218</v>
      </c>
      <c r="O79" s="5"/>
      <c r="P79" s="72"/>
    </row>
    <row r="80" spans="2:16" ht="5.25" customHeight="1">
      <c r="B80" s="84"/>
      <c r="C80" s="9"/>
      <c r="D80" s="83"/>
      <c r="E80" s="83"/>
      <c r="F80" s="12"/>
      <c r="G80" s="11"/>
      <c r="H80" s="12"/>
      <c r="I80" s="12"/>
      <c r="J80" s="10"/>
      <c r="K80" s="22"/>
      <c r="L80" s="12"/>
      <c r="M80" s="10"/>
      <c r="N80" s="22"/>
      <c r="O80" s="12"/>
      <c r="P80" s="12"/>
    </row>
    <row r="81" spans="1:16" ht="13">
      <c r="B81" s="84"/>
      <c r="C81" s="9"/>
      <c r="D81" s="83" t="s">
        <v>66</v>
      </c>
      <c r="E81" s="83"/>
      <c r="F81" s="12" t="s">
        <v>67</v>
      </c>
      <c r="G81" s="44">
        <v>3</v>
      </c>
      <c r="H81" s="16"/>
      <c r="I81" s="12"/>
      <c r="J81" s="19">
        <f>IF(K81="","",WEEKDAY(K81))</f>
        <v>5</v>
      </c>
      <c r="K81" s="20">
        <f>IF($N79="","",WORKDAY($N79,IF(ISBLANK($H81)+($H81&gt;=1),1,IF($H81=0,0,"")),Feiertage))</f>
        <v>46219</v>
      </c>
      <c r="L81" s="5"/>
      <c r="M81" s="19">
        <f>IF(N81="","",WEEKDAY(N81))</f>
        <v>2</v>
      </c>
      <c r="N81" s="20">
        <f>IF($K81="","",WORKDAY($K81,IF($H81="",$G81-1,IF($H81=0,0,$H81-1)),Feiertage))</f>
        <v>46223</v>
      </c>
      <c r="O81" s="5"/>
      <c r="P81" s="67"/>
    </row>
    <row r="82" spans="1:16" ht="5.25" customHeight="1">
      <c r="B82" s="84"/>
      <c r="C82" s="9"/>
      <c r="D82" s="83"/>
      <c r="E82" s="83"/>
      <c r="F82" s="12"/>
      <c r="G82" s="11"/>
      <c r="H82" s="12"/>
      <c r="I82" s="12"/>
      <c r="J82" s="10"/>
      <c r="K82" s="22"/>
      <c r="L82" s="12"/>
      <c r="M82" s="10"/>
      <c r="N82" s="22"/>
      <c r="O82" s="12"/>
      <c r="P82" s="12"/>
    </row>
    <row r="83" spans="1:16" ht="13">
      <c r="B83" s="84"/>
      <c r="C83" s="9"/>
      <c r="D83" s="83" t="s">
        <v>68</v>
      </c>
      <c r="E83" s="83"/>
      <c r="F83" s="12" t="s">
        <v>22</v>
      </c>
      <c r="G83" s="44">
        <v>1</v>
      </c>
      <c r="H83" s="16"/>
      <c r="I83" s="12"/>
      <c r="J83" s="19">
        <f>IF(K83="","",WEEKDAY(K83))</f>
        <v>3</v>
      </c>
      <c r="K83" s="20">
        <f>IF($N81="","",WORKDAY($N81,IF(ISBLANK($H83)+($H83&gt;=1),1,IF($H83=0,0,"")),Feiertage))</f>
        <v>46224</v>
      </c>
      <c r="L83" s="5"/>
      <c r="M83" s="19">
        <f>IF(N83="","",WEEKDAY(N83))</f>
        <v>3</v>
      </c>
      <c r="N83" s="20">
        <f>IF($K83="","",WORKDAY($K83,IF($H83="",$G83-1,IF($H83=0,0,$H83-1)),Feiertage))</f>
        <v>46224</v>
      </c>
      <c r="O83" s="5"/>
      <c r="P83" s="67"/>
    </row>
    <row r="84" spans="1:16" ht="5.25" customHeight="1">
      <c r="B84" s="84"/>
      <c r="C84" s="9"/>
      <c r="D84" s="83"/>
      <c r="E84" s="83"/>
      <c r="F84" s="12"/>
      <c r="G84" s="11"/>
      <c r="H84" s="12"/>
      <c r="I84" s="12"/>
      <c r="J84" s="10"/>
      <c r="K84" s="22"/>
      <c r="L84" s="12"/>
      <c r="M84" s="10"/>
      <c r="N84" s="22"/>
      <c r="O84" s="12"/>
      <c r="P84" s="12"/>
    </row>
    <row r="85" spans="1:16" ht="13">
      <c r="B85" s="84"/>
      <c r="C85" s="9"/>
      <c r="D85" s="83" t="s">
        <v>69</v>
      </c>
      <c r="E85" s="83"/>
      <c r="F85" s="12" t="s">
        <v>49</v>
      </c>
      <c r="G85" s="44">
        <v>5</v>
      </c>
      <c r="H85" s="16"/>
      <c r="I85" s="12"/>
      <c r="J85" s="19">
        <f>IF(K85="","",WEEKDAY(K85))</f>
        <v>4</v>
      </c>
      <c r="K85" s="20">
        <f>IF($N83="","",WORKDAY($N83,IF(ISBLANK($H85)+($H85&gt;=1),1,IF($H85=0,0,"")),Feiertage))</f>
        <v>46225</v>
      </c>
      <c r="L85" s="5"/>
      <c r="M85" s="19">
        <f>IF(N85="","",WEEKDAY(N85))</f>
        <v>3</v>
      </c>
      <c r="N85" s="20">
        <f>IF($K85="","",WORKDAY($K85,IF($H85="",$G85-1,IF($H85=0,0,$H85-1)),Feiertage))</f>
        <v>46231</v>
      </c>
      <c r="O85" s="5"/>
      <c r="P85" s="67"/>
    </row>
    <row r="86" spans="1:16" ht="5.25" customHeight="1">
      <c r="B86" s="9"/>
      <c r="C86" s="9"/>
      <c r="D86" s="83"/>
      <c r="E86" s="83"/>
      <c r="F86" s="12"/>
      <c r="G86" s="11"/>
      <c r="H86" s="12"/>
      <c r="I86" s="12"/>
      <c r="J86" s="10"/>
      <c r="K86" s="22"/>
      <c r="L86" s="12"/>
      <c r="M86" s="10"/>
      <c r="N86" s="22"/>
      <c r="O86" s="12"/>
      <c r="P86" s="12"/>
    </row>
    <row r="87" spans="1:16" ht="13">
      <c r="B87" s="9"/>
      <c r="C87" s="9"/>
      <c r="D87" s="83" t="s">
        <v>70</v>
      </c>
      <c r="E87" s="83"/>
      <c r="F87" s="12" t="s">
        <v>61</v>
      </c>
      <c r="G87" s="44">
        <v>10</v>
      </c>
      <c r="H87" s="16"/>
      <c r="I87" s="12"/>
      <c r="J87" s="19">
        <f>IF(K87="","",WEEKDAY(K87))</f>
        <v>4</v>
      </c>
      <c r="K87" s="20">
        <f>IF($N83="","",WORKDAY($N83,IF(ISBLANK($H87)+($H87&gt;=1),1,IF($H87=0,0,"")),Feiertage))</f>
        <v>46225</v>
      </c>
      <c r="L87" s="5"/>
      <c r="M87" s="19">
        <f>IF(N87="","",WEEKDAY(N87))</f>
        <v>3</v>
      </c>
      <c r="N87" s="20">
        <f>IF($K87="","",WORKDAY($K87,IF($H87="",$G87-1,IF($H87=0,0,$H87-1)),Feiertage))</f>
        <v>46238</v>
      </c>
      <c r="O87" s="5"/>
      <c r="P87" s="64" t="s">
        <v>71</v>
      </c>
    </row>
    <row r="88" spans="1:16" ht="5.25" customHeight="1">
      <c r="B88" s="9"/>
      <c r="C88" s="9"/>
      <c r="D88" s="83"/>
      <c r="E88" s="83"/>
      <c r="F88" s="12"/>
      <c r="G88" s="11"/>
      <c r="H88" s="12"/>
      <c r="I88" s="12"/>
      <c r="J88" s="10"/>
      <c r="K88" s="22"/>
      <c r="L88" s="12"/>
      <c r="M88" s="10"/>
      <c r="N88" s="22"/>
      <c r="O88" s="12"/>
      <c r="P88" s="12"/>
    </row>
    <row r="89" spans="1:16" ht="13">
      <c r="B89" s="9"/>
      <c r="C89" s="9"/>
      <c r="D89" s="83" t="s">
        <v>72</v>
      </c>
      <c r="E89" s="83"/>
      <c r="F89" s="12" t="s">
        <v>61</v>
      </c>
      <c r="G89" s="44" t="s">
        <v>52</v>
      </c>
      <c r="H89" s="12"/>
      <c r="I89" s="12"/>
      <c r="J89" s="19">
        <f>IF(K89="","",WEEKDAY(K89))</f>
        <v>4</v>
      </c>
      <c r="K89" s="20">
        <f>IF($N87="","",WORKDAY($N87,IF(ISBLANK($H89)+($H89&gt;=1),1,IF($H89=0,0,"")),Feiertage))</f>
        <v>46239</v>
      </c>
      <c r="L89" s="5"/>
      <c r="M89" s="10"/>
      <c r="N89" s="22"/>
      <c r="O89" s="12"/>
      <c r="P89" s="67"/>
    </row>
    <row r="90" spans="1:16" ht="13">
      <c r="A90" s="4"/>
      <c r="B90" s="5"/>
      <c r="C90" s="5"/>
      <c r="D90" s="5"/>
      <c r="E90" s="5"/>
      <c r="F90" s="12"/>
      <c r="G90" s="50"/>
      <c r="H90" s="12"/>
      <c r="I90" s="12"/>
      <c r="J90" s="10"/>
      <c r="K90" s="22"/>
      <c r="L90" s="12"/>
      <c r="M90" s="10"/>
      <c r="N90" s="22"/>
      <c r="O90" s="12"/>
      <c r="P90" s="12"/>
    </row>
    <row r="91" spans="1:16" ht="13">
      <c r="A91" s="4"/>
      <c r="B91" s="5"/>
      <c r="C91" s="5"/>
      <c r="D91" s="66" t="s">
        <v>103</v>
      </c>
      <c r="E91" s="5"/>
      <c r="F91" s="12"/>
      <c r="G91" s="50"/>
      <c r="H91" s="12"/>
      <c r="I91" s="12"/>
      <c r="J91" s="10"/>
      <c r="K91" s="22"/>
      <c r="L91" s="12"/>
      <c r="M91" s="10"/>
      <c r="N91" s="22"/>
      <c r="O91" s="12"/>
      <c r="P91" s="12"/>
    </row>
    <row r="92" spans="1:16" ht="12.75" customHeight="1">
      <c r="D92" s="9" t="s">
        <v>102</v>
      </c>
    </row>
    <row r="95" spans="1:16" ht="13">
      <c r="D95" s="55" t="s">
        <v>74</v>
      </c>
      <c r="E95" s="56" t="s">
        <v>75</v>
      </c>
      <c r="F95" s="56" t="s">
        <v>76</v>
      </c>
    </row>
    <row r="96" spans="1:16" ht="13">
      <c r="D96" s="57" t="s">
        <v>77</v>
      </c>
      <c r="E96" s="58">
        <f>IF($K$16="","",DATE(YEAR($K$16),1,1))</f>
        <v>46023</v>
      </c>
      <c r="F96" s="58">
        <f>IF($K$16="","",DATE(YEAR($K$16)+1,1,1))</f>
        <v>46388</v>
      </c>
      <c r="M96" s="51"/>
      <c r="N96" s="38"/>
      <c r="O96" s="52" t="s">
        <v>73</v>
      </c>
      <c r="P96" s="53">
        <f>IF(K16="","",DATE(YEAR(K16)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 &gt; 31,"04.","03."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 &lt; 1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-31)))</f>
        <v>46117</v>
      </c>
    </row>
    <row r="97" spans="4:16" ht="13">
      <c r="D97" s="57" t="s">
        <v>78</v>
      </c>
      <c r="E97" s="58">
        <f>IF($K$16="","",DATE(YEAR($K$16),1,2))</f>
        <v>46024</v>
      </c>
      <c r="F97" s="58">
        <f>IF($K$16="","",DATE(YEAR($K$16)+1,1,2))</f>
        <v>46389</v>
      </c>
      <c r="M97" s="54"/>
      <c r="N97" s="54"/>
      <c r="O97" s="54"/>
      <c r="P97" s="53">
        <f>IF(K16="","",DATE((YEAR(K16)+1)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 &gt; 31,"04.","03."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 &lt; 1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-31)))</f>
        <v>46474</v>
      </c>
    </row>
    <row r="98" spans="4:16" ht="13">
      <c r="D98" s="57" t="s">
        <v>79</v>
      </c>
      <c r="E98" s="58">
        <f>IF($P$96="","",$P$96-2)</f>
        <v>46115</v>
      </c>
      <c r="F98" s="58">
        <f>IF($P$97="","",$P$97-2)</f>
        <v>46472</v>
      </c>
    </row>
    <row r="99" spans="4:16" ht="13">
      <c r="D99" s="57" t="s">
        <v>80</v>
      </c>
      <c r="E99" s="58">
        <f>IF($P$96="","",$P$96+1)</f>
        <v>46118</v>
      </c>
      <c r="F99" s="58">
        <f>IF($P$97="","",$P$97+1)</f>
        <v>46475</v>
      </c>
    </row>
    <row r="100" spans="4:16" ht="13">
      <c r="D100" s="57" t="s">
        <v>81</v>
      </c>
      <c r="E100" s="58">
        <f>IF($P$96="","",$P$96+39)</f>
        <v>46156</v>
      </c>
      <c r="F100" s="58">
        <f>IF($P$97="","",$P$97+39)</f>
        <v>46513</v>
      </c>
    </row>
    <row r="101" spans="4:16" ht="13">
      <c r="D101" s="57" t="s">
        <v>82</v>
      </c>
      <c r="E101" s="58">
        <f>IF($P$96="","",$P$96+50)</f>
        <v>46167</v>
      </c>
      <c r="F101" s="58">
        <f>IF($P$97="","",$P$97+50)</f>
        <v>46524</v>
      </c>
    </row>
    <row r="102" spans="4:16" ht="13">
      <c r="D102" s="57" t="s">
        <v>83</v>
      </c>
      <c r="E102" s="58">
        <f>IF($K$16="","",DATE(YEAR($K$16),5,1))</f>
        <v>46143</v>
      </c>
      <c r="F102" s="58">
        <f>IF($K$16="","",DATE(YEAR($K$16)+1,5,1))</f>
        <v>46508</v>
      </c>
    </row>
    <row r="103" spans="4:16" ht="13">
      <c r="D103" s="57" t="s">
        <v>84</v>
      </c>
      <c r="E103" s="58">
        <f>IF($K$16="","",DATE(YEAR($K$16),8,1))</f>
        <v>46235</v>
      </c>
      <c r="F103" s="58">
        <f>IF($K$16="","",DATE(YEAR($K$16)+1,8,1))</f>
        <v>46600</v>
      </c>
    </row>
    <row r="104" spans="4:16" ht="13">
      <c r="D104" s="57" t="s">
        <v>85</v>
      </c>
      <c r="E104" s="58">
        <f>IF($K$16="","",DATE(YEAR($K$16),12,25))</f>
        <v>46381</v>
      </c>
      <c r="F104" s="58">
        <f>IF($K$16="","",DATE(YEAR($K$16)+1,12,25))</f>
        <v>46746</v>
      </c>
    </row>
    <row r="105" spans="4:16" ht="13">
      <c r="D105" s="57" t="s">
        <v>86</v>
      </c>
      <c r="E105" s="58">
        <f>IF($K$16="","",DATE(YEAR($K$16),12,26))</f>
        <v>46382</v>
      </c>
      <c r="F105" s="58">
        <f>IF($K$16="","",DATE(YEAR($K$16)+1,12,26))</f>
        <v>46747</v>
      </c>
    </row>
    <row r="106" spans="4:16" ht="13">
      <c r="D106" s="57" t="s">
        <v>87</v>
      </c>
      <c r="E106" s="58">
        <f>IF($K$16="","",DATE(YEAR($K$16),12,31))</f>
        <v>46387</v>
      </c>
      <c r="F106" s="58">
        <f>IF($K$16="","",DATE(YEAR($K$16)+1,12,31))</f>
        <v>46752</v>
      </c>
    </row>
  </sheetData>
  <sheetProtection sheet="1" objects="1" scenarios="1" selectLockedCells="1"/>
  <mergeCells count="88">
    <mergeCell ref="D89:E89"/>
    <mergeCell ref="D83:E83"/>
    <mergeCell ref="D84:E84"/>
    <mergeCell ref="D85:E85"/>
    <mergeCell ref="D86:E86"/>
    <mergeCell ref="D87:E87"/>
    <mergeCell ref="D88:E88"/>
    <mergeCell ref="D74:E74"/>
    <mergeCell ref="D75:E75"/>
    <mergeCell ref="D76:E76"/>
    <mergeCell ref="B77:B85"/>
    <mergeCell ref="D77:E77"/>
    <mergeCell ref="D78:E78"/>
    <mergeCell ref="D79:E79"/>
    <mergeCell ref="D80:E80"/>
    <mergeCell ref="D81:E81"/>
    <mergeCell ref="D82:E82"/>
    <mergeCell ref="D67:E67"/>
    <mergeCell ref="D68:E68"/>
    <mergeCell ref="D69:E69"/>
    <mergeCell ref="B70:B73"/>
    <mergeCell ref="D70:E70"/>
    <mergeCell ref="D71:E71"/>
    <mergeCell ref="D72:E72"/>
    <mergeCell ref="D73:E73"/>
    <mergeCell ref="D60:E60"/>
    <mergeCell ref="D61:E61"/>
    <mergeCell ref="B62:B66"/>
    <mergeCell ref="D62:E62"/>
    <mergeCell ref="D63:E63"/>
    <mergeCell ref="D64:E64"/>
    <mergeCell ref="D65:E65"/>
    <mergeCell ref="D66:E66"/>
    <mergeCell ref="B56:B60"/>
    <mergeCell ref="D56:E56"/>
    <mergeCell ref="D57:E57"/>
    <mergeCell ref="D58:E58"/>
    <mergeCell ref="D59:E59"/>
    <mergeCell ref="D51:E51"/>
    <mergeCell ref="D52:E52"/>
    <mergeCell ref="D53:E53"/>
    <mergeCell ref="D54:E54"/>
    <mergeCell ref="D55:E55"/>
    <mergeCell ref="D50:E50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38:F38"/>
    <mergeCell ref="D24:E24"/>
    <mergeCell ref="D25:E25"/>
    <mergeCell ref="D26:E26"/>
    <mergeCell ref="D27:E27"/>
    <mergeCell ref="D33:E33"/>
    <mergeCell ref="D34:E34"/>
    <mergeCell ref="D35:E35"/>
    <mergeCell ref="D36:E36"/>
    <mergeCell ref="D37:E37"/>
    <mergeCell ref="B28:B36"/>
    <mergeCell ref="D28:E28"/>
    <mergeCell ref="D29:E29"/>
    <mergeCell ref="D30:E30"/>
    <mergeCell ref="D31:E31"/>
    <mergeCell ref="D32:E32"/>
    <mergeCell ref="G14:H14"/>
    <mergeCell ref="B16:B26"/>
    <mergeCell ref="D16:E16"/>
    <mergeCell ref="D17:E17"/>
    <mergeCell ref="D18:E18"/>
    <mergeCell ref="D19:E19"/>
    <mergeCell ref="D20:E20"/>
    <mergeCell ref="D21:E21"/>
    <mergeCell ref="D22:E22"/>
    <mergeCell ref="D23:E23"/>
    <mergeCell ref="E7:N7"/>
    <mergeCell ref="E8:N8"/>
    <mergeCell ref="E9:N9"/>
    <mergeCell ref="D11:P11"/>
    <mergeCell ref="G13:H13"/>
    <mergeCell ref="J13:K13"/>
    <mergeCell ref="M13:N13"/>
  </mergeCells>
  <conditionalFormatting sqref="F13:G13">
    <cfRule type="cellIs" dxfId="74" priority="5" operator="equal">
      <formula>7</formula>
    </cfRule>
    <cfRule type="cellIs" dxfId="73" priority="6" operator="equal">
      <formula>1</formula>
    </cfRule>
  </conditionalFormatting>
  <conditionalFormatting sqref="H50">
    <cfRule type="expression" dxfId="72" priority="9">
      <formula>H50&lt;10</formula>
    </cfRule>
  </conditionalFormatting>
  <conditionalFormatting sqref="J13">
    <cfRule type="cellIs" dxfId="71" priority="94" operator="equal">
      <formula>7</formula>
    </cfRule>
    <cfRule type="cellIs" dxfId="70" priority="95" operator="equal">
      <formula>1</formula>
    </cfRule>
  </conditionalFormatting>
  <conditionalFormatting sqref="J15:J37 M15:M91">
    <cfRule type="cellIs" dxfId="69" priority="1" operator="equal">
      <formula>7</formula>
    </cfRule>
    <cfRule type="cellIs" dxfId="68" priority="2" operator="equal">
      <formula>1</formula>
    </cfRule>
  </conditionalFormatting>
  <conditionalFormatting sqref="J39:J51">
    <cfRule type="cellIs" dxfId="67" priority="16" operator="equal">
      <formula>7</formula>
    </cfRule>
    <cfRule type="cellIs" dxfId="66" priority="17" operator="equal">
      <formula>1</formula>
    </cfRule>
  </conditionalFormatting>
  <conditionalFormatting sqref="J53:J91">
    <cfRule type="cellIs" dxfId="65" priority="12" operator="equal">
      <formula>7</formula>
    </cfRule>
    <cfRule type="cellIs" dxfId="64" priority="13" operator="equal">
      <formula>1</formula>
    </cfRule>
  </conditionalFormatting>
  <conditionalFormatting sqref="M13">
    <cfRule type="cellIs" dxfId="63" priority="92" operator="equal">
      <formula>7</formula>
    </cfRule>
    <cfRule type="cellIs" dxfId="62" priority="93" operator="equal">
      <formula>1</formula>
    </cfRule>
  </conditionalFormatting>
  <conditionalFormatting sqref="P13">
    <cfRule type="cellIs" dxfId="61" priority="7" operator="equal">
      <formula>7</formula>
    </cfRule>
    <cfRule type="cellIs" dxfId="60" priority="8" operator="equal">
      <formula>1</formula>
    </cfRule>
  </conditionalFormatting>
  <conditionalFormatting sqref="P79">
    <cfRule type="expression" dxfId="59" priority="98">
      <formula>WORKDAY($N77,1,Feiertage)&lt;#REF!</formula>
    </cfRule>
  </conditionalFormatting>
  <dataValidations count="1">
    <dataValidation type="list" allowBlank="1" showInputMessage="1" showErrorMessage="1" sqref="G38" xr:uid="{F5DD2D03-B0B2-4BCE-B1E3-E1688F6622A9}">
      <formula1>"40 KT,50 KT"</formula1>
    </dataValidation>
  </dataValidations>
  <pageMargins left="0.59055118110236227" right="0.39370078740157483" top="0.39370078740157483" bottom="0.59055118110236227" header="0.51181102362204722" footer="0.31496062992125984"/>
  <pageSetup paperSize="9" scale="79" orientation="portrait" r:id="rId1"/>
  <headerFooter>
    <oddFooter>&amp;L&amp;8 &amp;F [&amp;A]&amp;R&amp;8Druck: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0B9B-ADA2-4385-A3BF-DA5EB69135B7}">
  <sheetPr>
    <pageSetUpPr fitToPage="1"/>
  </sheetPr>
  <dimension ref="A5:P107"/>
  <sheetViews>
    <sheetView zoomScaleNormal="100" workbookViewId="0">
      <selection activeCell="E7" sqref="E7:N7"/>
    </sheetView>
  </sheetViews>
  <sheetFormatPr baseColWidth="10" defaultColWidth="11.453125" defaultRowHeight="12.5"/>
  <cols>
    <col min="1" max="1" width="2" style="1" customWidth="1"/>
    <col min="2" max="2" width="3.1796875" style="1" customWidth="1"/>
    <col min="3" max="3" width="0.81640625" style="1" customWidth="1"/>
    <col min="4" max="4" width="17.1796875" style="1" customWidth="1"/>
    <col min="5" max="5" width="24.26953125" style="1" customWidth="1"/>
    <col min="6" max="6" width="13.54296875" style="1" customWidth="1"/>
    <col min="7" max="8" width="5.7265625" style="1" customWidth="1"/>
    <col min="9" max="9" width="1.453125" style="1" customWidth="1"/>
    <col min="10" max="10" width="3.54296875" style="1" customWidth="1"/>
    <col min="11" max="11" width="7.453125" style="1" customWidth="1"/>
    <col min="12" max="12" width="1.7265625" style="1" customWidth="1"/>
    <col min="13" max="13" width="3.54296875" style="1" customWidth="1"/>
    <col min="14" max="14" width="7.453125" style="1" customWidth="1"/>
    <col min="15" max="15" width="1.7265625" style="6" customWidth="1"/>
    <col min="16" max="16" width="20" style="1" customWidth="1"/>
    <col min="17" max="16384" width="11.453125" style="1"/>
  </cols>
  <sheetData>
    <row r="5" spans="1:16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7" spans="1:16" ht="13">
      <c r="A7" s="4"/>
      <c r="B7" s="4"/>
      <c r="C7" s="4"/>
      <c r="D7" s="5" t="s">
        <v>0</v>
      </c>
      <c r="E7" s="73"/>
      <c r="F7" s="73"/>
      <c r="G7" s="73"/>
      <c r="H7" s="73"/>
      <c r="I7" s="73"/>
      <c r="J7" s="73"/>
      <c r="K7" s="73"/>
      <c r="L7" s="73"/>
      <c r="M7" s="73"/>
      <c r="N7" s="73"/>
      <c r="P7" s="7" t="s">
        <v>130</v>
      </c>
    </row>
    <row r="8" spans="1:16" ht="13">
      <c r="A8" s="4"/>
      <c r="B8" s="4"/>
      <c r="C8" s="4"/>
      <c r="D8" s="5" t="s">
        <v>1</v>
      </c>
      <c r="E8" s="74"/>
      <c r="F8" s="74"/>
      <c r="G8" s="74"/>
      <c r="H8" s="74"/>
      <c r="I8" s="74"/>
      <c r="J8" s="74"/>
      <c r="K8" s="74"/>
      <c r="L8" s="74"/>
      <c r="M8" s="74"/>
      <c r="N8" s="74"/>
      <c r="P8" s="7"/>
    </row>
    <row r="9" spans="1:16" ht="13">
      <c r="A9" s="4"/>
      <c r="B9" s="4"/>
      <c r="C9" s="4"/>
      <c r="D9" s="5" t="s">
        <v>89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1" spans="1:16" ht="18">
      <c r="A11" s="8"/>
      <c r="B11" s="8"/>
      <c r="C11" s="8"/>
      <c r="D11" s="76" t="s">
        <v>108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ht="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9"/>
    </row>
    <row r="13" spans="1:16" ht="12.75" customHeight="1">
      <c r="B13" s="9"/>
      <c r="C13" s="9"/>
      <c r="D13" s="9"/>
      <c r="E13" s="9"/>
      <c r="F13" s="13" t="s">
        <v>2</v>
      </c>
      <c r="G13" s="79" t="s">
        <v>3</v>
      </c>
      <c r="H13" s="79"/>
      <c r="I13" s="12"/>
      <c r="J13" s="80" t="s">
        <v>4</v>
      </c>
      <c r="K13" s="80"/>
      <c r="L13" s="12"/>
      <c r="M13" s="79" t="s">
        <v>5</v>
      </c>
      <c r="N13" s="79"/>
      <c r="O13" s="12"/>
      <c r="P13" s="62" t="s">
        <v>6</v>
      </c>
    </row>
    <row r="14" spans="1:16" ht="13">
      <c r="B14" s="9"/>
      <c r="C14" s="9"/>
      <c r="D14" s="9"/>
      <c r="E14" s="9"/>
      <c r="F14" s="12"/>
      <c r="G14" s="81" t="s">
        <v>7</v>
      </c>
      <c r="H14" s="81"/>
      <c r="I14" s="12"/>
      <c r="J14" s="14"/>
      <c r="K14" s="12"/>
      <c r="L14" s="12"/>
      <c r="M14" s="14"/>
      <c r="N14" s="12"/>
      <c r="O14" s="12"/>
      <c r="P14" s="9"/>
    </row>
    <row r="15" spans="1:16" ht="13">
      <c r="B15" s="9"/>
      <c r="C15" s="9"/>
      <c r="D15" s="9"/>
      <c r="E15" s="9"/>
      <c r="F15" s="12"/>
      <c r="G15" s="63" t="s">
        <v>8</v>
      </c>
      <c r="H15" s="27" t="s">
        <v>9</v>
      </c>
      <c r="I15" s="12"/>
      <c r="J15" s="10"/>
      <c r="K15" s="15"/>
      <c r="L15" s="12"/>
      <c r="M15" s="10"/>
      <c r="N15" s="15"/>
      <c r="O15" s="12"/>
      <c r="P15" s="9"/>
    </row>
    <row r="16" spans="1:16" ht="13">
      <c r="B16" s="82" t="s">
        <v>10</v>
      </c>
      <c r="C16" s="9"/>
      <c r="D16" s="83" t="s">
        <v>11</v>
      </c>
      <c r="E16" s="83"/>
      <c r="F16" s="12" t="s">
        <v>12</v>
      </c>
      <c r="G16" s="11">
        <v>20</v>
      </c>
      <c r="H16" s="16"/>
      <c r="I16" s="12"/>
      <c r="J16" s="17">
        <f>IF(K16="","",WEEKDAY(K16))</f>
        <v>5</v>
      </c>
      <c r="K16" s="18">
        <v>46023</v>
      </c>
      <c r="L16" s="12"/>
      <c r="M16" s="19">
        <f>IF(N16="","",WEEKDAY(N16))</f>
        <v>5</v>
      </c>
      <c r="N16" s="20">
        <f>IF($K16="","",WORKDAY($K16,IF($H16="",$G16-1,IF($H16=0,0,$H16-1)),Feiertage))</f>
        <v>46051</v>
      </c>
      <c r="O16" s="5"/>
      <c r="P16" s="67"/>
    </row>
    <row r="17" spans="1:16" ht="5.25" customHeight="1">
      <c r="B17" s="82"/>
      <c r="C17" s="9"/>
      <c r="D17" s="83"/>
      <c r="E17" s="83"/>
      <c r="F17" s="21"/>
      <c r="G17" s="11"/>
      <c r="H17" s="12"/>
      <c r="I17" s="12"/>
      <c r="J17" s="10"/>
      <c r="K17" s="22"/>
      <c r="L17" s="12"/>
      <c r="M17" s="10"/>
      <c r="N17" s="22"/>
      <c r="O17" s="12"/>
      <c r="P17" s="12"/>
    </row>
    <row r="18" spans="1:16" ht="13">
      <c r="B18" s="82"/>
      <c r="C18" s="9"/>
      <c r="D18" s="83" t="s">
        <v>13</v>
      </c>
      <c r="E18" s="83"/>
      <c r="F18" s="12" t="s">
        <v>14</v>
      </c>
      <c r="G18" s="11">
        <v>15</v>
      </c>
      <c r="H18" s="16"/>
      <c r="I18" s="12"/>
      <c r="J18" s="19">
        <f>IF(K18="","",WEEKDAY(K18))</f>
        <v>6</v>
      </c>
      <c r="K18" s="20">
        <f>IF($N16="","",WORKDAY($N16,IF(ISBLANK($H18)+($H18&gt;=1),1,IF($H18=0,0,"")),Feiertage))</f>
        <v>46052</v>
      </c>
      <c r="L18" s="5"/>
      <c r="M18" s="19">
        <f>IF(N18="","",WEEKDAY(N18))</f>
        <v>5</v>
      </c>
      <c r="N18" s="20">
        <f>IF($K18="","",WORKDAY($K18,IF($H18="",$G18-1,IF($H18=0,0,$H18-1)),Feiertage))</f>
        <v>46072</v>
      </c>
      <c r="O18" s="5"/>
      <c r="P18" s="67"/>
    </row>
    <row r="19" spans="1:16" ht="5.25" customHeight="1">
      <c r="B19" s="82"/>
      <c r="C19" s="9"/>
      <c r="D19" s="83"/>
      <c r="E19" s="83"/>
      <c r="F19" s="12"/>
      <c r="G19" s="11"/>
      <c r="H19" s="12"/>
      <c r="I19" s="12"/>
      <c r="J19" s="10"/>
      <c r="K19" s="22"/>
      <c r="L19" s="12"/>
      <c r="M19" s="10"/>
      <c r="N19" s="22"/>
      <c r="O19" s="12"/>
      <c r="P19" s="12"/>
    </row>
    <row r="20" spans="1:16" ht="13">
      <c r="B20" s="82"/>
      <c r="C20" s="9"/>
      <c r="D20" s="83" t="s">
        <v>110</v>
      </c>
      <c r="E20" s="83"/>
      <c r="F20" s="12" t="s">
        <v>19</v>
      </c>
      <c r="G20" s="11">
        <v>4</v>
      </c>
      <c r="H20" s="16"/>
      <c r="I20" s="12"/>
      <c r="J20" s="19">
        <f>IF(K20="","",WEEKDAY(K20))</f>
        <v>6</v>
      </c>
      <c r="K20" s="20">
        <f>IF($N18="","",WORKDAY($N18,IF(ISBLANK($H20)+($H20&gt;=1),1,IF($H20=0,0,"")),Feiertage))</f>
        <v>46073</v>
      </c>
      <c r="L20" s="5"/>
      <c r="M20" s="19">
        <f>IF(N20="","",WEEKDAY(N20))</f>
        <v>4</v>
      </c>
      <c r="N20" s="20">
        <f>IF($K20="","",WORKDAY($K20,IF($H20="",$G20-1,IF($H20=0,0,$H20-1)),Feiertage))</f>
        <v>46078</v>
      </c>
      <c r="O20" s="5"/>
      <c r="P20" s="64" t="s">
        <v>109</v>
      </c>
    </row>
    <row r="21" spans="1:16" ht="5.25" customHeight="1">
      <c r="B21" s="82"/>
      <c r="C21" s="9"/>
      <c r="D21" s="83"/>
      <c r="E21" s="83"/>
      <c r="F21" s="12"/>
      <c r="G21" s="11"/>
      <c r="H21" s="12"/>
      <c r="I21" s="12"/>
      <c r="J21" s="10"/>
      <c r="K21" s="22"/>
      <c r="L21" s="12"/>
      <c r="M21" s="10"/>
      <c r="N21" s="22"/>
      <c r="O21" s="12"/>
      <c r="P21" s="12"/>
    </row>
    <row r="22" spans="1:16" ht="13">
      <c r="A22" s="23"/>
      <c r="B22" s="82"/>
      <c r="C22" s="24"/>
      <c r="D22" s="83" t="s">
        <v>127</v>
      </c>
      <c r="E22" s="83"/>
      <c r="F22" s="21" t="s">
        <v>12</v>
      </c>
      <c r="G22" s="11">
        <v>5</v>
      </c>
      <c r="H22" s="16"/>
      <c r="I22" s="12"/>
      <c r="J22" s="19">
        <f>IF(K22="","",WEEKDAY(K22))</f>
        <v>6</v>
      </c>
      <c r="K22" s="20">
        <f>IF($N18="","",WORKDAY($N18,IF(ISBLANK($H22)+($H22&gt;=1),1,IF($H22=0,0,"")),Feiertage))</f>
        <v>46073</v>
      </c>
      <c r="L22" s="5"/>
      <c r="M22" s="19">
        <f>IF(N22="","",WEEKDAY(N22))</f>
        <v>5</v>
      </c>
      <c r="N22" s="20">
        <f>IF($K22="","",WORKDAY($K22,IF($H22="",$G22-1,IF($H22=0,0,$H22-1)),Feiertage))</f>
        <v>46079</v>
      </c>
      <c r="O22" s="5"/>
      <c r="P22" s="67"/>
    </row>
    <row r="23" spans="1:16" ht="5.25" customHeight="1">
      <c r="A23" s="23"/>
      <c r="B23" s="82"/>
      <c r="C23" s="24"/>
      <c r="D23" s="83"/>
      <c r="E23" s="83"/>
      <c r="F23" s="21"/>
      <c r="G23" s="11"/>
      <c r="H23" s="12"/>
      <c r="I23" s="12"/>
      <c r="J23" s="10"/>
      <c r="K23" s="22"/>
      <c r="L23" s="12"/>
      <c r="M23" s="10"/>
      <c r="N23" s="22"/>
      <c r="O23" s="12"/>
      <c r="P23" s="12"/>
    </row>
    <row r="24" spans="1:16" ht="13">
      <c r="B24" s="82"/>
      <c r="C24" s="9"/>
      <c r="D24" s="83" t="s">
        <v>15</v>
      </c>
      <c r="E24" s="83"/>
      <c r="F24" s="12" t="s">
        <v>14</v>
      </c>
      <c r="G24" s="11">
        <v>1</v>
      </c>
      <c r="H24" s="16"/>
      <c r="I24" s="12"/>
      <c r="J24" s="19">
        <f>IF(K24="","",WEEKDAY(K24))</f>
        <v>6</v>
      </c>
      <c r="K24" s="20">
        <f>IF($N22="","",WORKDAY($N22,IF(ISBLANK($H24)+($H24&gt;=1),1,IF($H24=0,0,"")),Feiertage))</f>
        <v>46080</v>
      </c>
      <c r="L24" s="5"/>
      <c r="M24" s="19">
        <f>IF(N24="","",WEEKDAY(N24))</f>
        <v>6</v>
      </c>
      <c r="N24" s="20">
        <f>IF($K24="","",WORKDAY($K24,IF($H24="",$G24-1,IF($H24=0,0,$H24-1)),Feiertage))</f>
        <v>46080</v>
      </c>
      <c r="O24" s="5"/>
      <c r="P24" s="67"/>
    </row>
    <row r="25" spans="1:16" ht="5.25" customHeight="1">
      <c r="B25" s="82"/>
      <c r="C25" s="9"/>
      <c r="D25" s="83"/>
      <c r="E25" s="83"/>
      <c r="F25" s="12"/>
      <c r="G25" s="9"/>
      <c r="H25" s="9"/>
      <c r="I25" s="9"/>
      <c r="J25" s="10"/>
      <c r="K25" s="22"/>
      <c r="L25" s="9"/>
      <c r="M25" s="10"/>
      <c r="N25" s="22"/>
      <c r="O25" s="9"/>
      <c r="P25" s="12"/>
    </row>
    <row r="26" spans="1:16" ht="13">
      <c r="A26" s="23"/>
      <c r="B26" s="82"/>
      <c r="C26" s="24"/>
      <c r="D26" s="85" t="s">
        <v>16</v>
      </c>
      <c r="E26" s="85"/>
      <c r="F26" s="25" t="s">
        <v>12</v>
      </c>
      <c r="G26" s="11">
        <v>1</v>
      </c>
      <c r="H26" s="16"/>
      <c r="I26" s="12"/>
      <c r="J26" s="19">
        <f>IF(K26="","",WEEKDAY(K26))</f>
        <v>2</v>
      </c>
      <c r="K26" s="20">
        <f>IF($N24="","",WORKDAY($N24,IF(ISBLANK($H26)+($H26&gt;=1),1,IF($H26=0,0,"")),Feiertage))</f>
        <v>46083</v>
      </c>
      <c r="L26" s="5"/>
      <c r="M26" s="17">
        <f>IF(N26="","",WEEKDAY(N26))</f>
        <v>2</v>
      </c>
      <c r="N26" s="26">
        <f>IF($K26="","",WORKDAY($K26,IF($H26="",$G26-1,IF($H26=0,0,$H26-1)),Feiertage))</f>
        <v>46083</v>
      </c>
      <c r="O26" s="5"/>
      <c r="P26" s="67"/>
    </row>
    <row r="27" spans="1:16" ht="5.25" customHeight="1">
      <c r="B27" s="9"/>
      <c r="C27" s="9"/>
      <c r="D27" s="83"/>
      <c r="E27" s="83"/>
      <c r="F27" s="12"/>
      <c r="G27" s="11"/>
      <c r="H27" s="12"/>
      <c r="I27" s="12"/>
      <c r="J27" s="10"/>
      <c r="K27" s="22"/>
      <c r="L27" s="12"/>
      <c r="M27" s="10"/>
      <c r="N27" s="22"/>
      <c r="O27" s="12"/>
      <c r="P27" s="12"/>
    </row>
    <row r="28" spans="1:16" ht="13">
      <c r="B28" s="84" t="s">
        <v>17</v>
      </c>
      <c r="C28" s="9"/>
      <c r="D28" s="85" t="s">
        <v>18</v>
      </c>
      <c r="E28" s="85"/>
      <c r="F28" s="27" t="s">
        <v>19</v>
      </c>
      <c r="G28" s="11">
        <v>1</v>
      </c>
      <c r="H28" s="16"/>
      <c r="I28" s="12"/>
      <c r="J28" s="17">
        <f>IF(K28="","",WEEKDAY(K28))</f>
        <v>3</v>
      </c>
      <c r="K28" s="26">
        <f>IF($N26="","",WORKDAY($N26,IF(ISBLANK($H28)+($H28&gt;=1),1,IF($H28=0,0,"")),Feiertage))</f>
        <v>46084</v>
      </c>
      <c r="L28" s="5"/>
      <c r="M28" s="19">
        <f>IF(N28="","",WEEKDAY(N28))</f>
        <v>3</v>
      </c>
      <c r="N28" s="20">
        <f>IFERROR(IF(WORKDAY($K28,IF($H28="",$G28-1,IF($H28=0,0,$H28-1)),Feiertage)&gt;=$N20,IF($K28="","",WORKDAY($K28,IF($H28="",$G28-1,IF($H28=0,0,$H28-1)),Feiertage)),$N20),"")</f>
        <v>46084</v>
      </c>
      <c r="O28" s="5"/>
      <c r="P28" s="64" t="s">
        <v>112</v>
      </c>
    </row>
    <row r="29" spans="1:16" ht="5.25" customHeight="1">
      <c r="B29" s="84"/>
      <c r="C29" s="9"/>
      <c r="D29" s="83"/>
      <c r="E29" s="83"/>
      <c r="F29" s="12"/>
      <c r="G29" s="11"/>
      <c r="H29" s="12"/>
      <c r="I29" s="12"/>
      <c r="J29" s="10"/>
      <c r="K29" s="22"/>
      <c r="L29" s="12"/>
      <c r="M29" s="10"/>
      <c r="N29" s="22"/>
      <c r="O29" s="12"/>
      <c r="P29" s="12"/>
    </row>
    <row r="30" spans="1:16" ht="12.75" customHeight="1">
      <c r="B30" s="84"/>
      <c r="C30" s="9"/>
      <c r="D30" s="83" t="s">
        <v>120</v>
      </c>
      <c r="E30" s="83"/>
      <c r="F30" s="12" t="s">
        <v>111</v>
      </c>
      <c r="G30" s="11">
        <v>4</v>
      </c>
      <c r="H30" s="16"/>
      <c r="I30" s="12"/>
      <c r="J30" s="19">
        <f>IF(K30="","",WEEKDAY(K30))</f>
        <v>4</v>
      </c>
      <c r="K30" s="20">
        <f>IF($N28="","",WORKDAY($N28,IF(ISBLANK($H30)+($H30&gt;=1),1,IF($H30=0,0,"")),Feiertage))</f>
        <v>46085</v>
      </c>
      <c r="L30" s="5"/>
      <c r="M30" s="19">
        <f>IF(N30="","",WEEKDAY(N30))</f>
        <v>2</v>
      </c>
      <c r="N30" s="20">
        <f>IF($K30="","",WORKDAY($K30,IF($H30="",$G30-1,IF($H30=0,0,$H30-1)),Feiertage))</f>
        <v>46090</v>
      </c>
      <c r="O30" s="5"/>
      <c r="P30" s="67"/>
    </row>
    <row r="31" spans="1:16" ht="5.25" customHeight="1">
      <c r="B31" s="84"/>
      <c r="C31" s="9"/>
      <c r="D31" s="83"/>
      <c r="E31" s="83"/>
      <c r="F31" s="12"/>
      <c r="G31" s="11"/>
      <c r="H31" s="12"/>
      <c r="I31" s="12"/>
      <c r="J31" s="10"/>
      <c r="K31" s="22"/>
      <c r="L31" s="12"/>
      <c r="M31" s="10"/>
      <c r="N31" s="22"/>
      <c r="O31" s="12"/>
      <c r="P31" s="12"/>
    </row>
    <row r="32" spans="1:16" ht="13">
      <c r="B32" s="84"/>
      <c r="C32" s="9"/>
      <c r="D32" s="83" t="s">
        <v>20</v>
      </c>
      <c r="E32" s="83"/>
      <c r="F32" s="12" t="s">
        <v>21</v>
      </c>
      <c r="G32" s="11">
        <v>4</v>
      </c>
      <c r="H32" s="16"/>
      <c r="I32" s="12"/>
      <c r="J32" s="19">
        <f>IF(K32="","",WEEKDAY(K32))</f>
        <v>3</v>
      </c>
      <c r="K32" s="20">
        <f>IF($N30="","",WORKDAY($N30,IF(ISBLANK($H32)+($H32&gt;=1),1,IF($H32=0,0,"")),Feiertage))</f>
        <v>46091</v>
      </c>
      <c r="L32" s="5"/>
      <c r="M32" s="19">
        <f>IF(N32="","",WEEKDAY(N32))</f>
        <v>6</v>
      </c>
      <c r="N32" s="20">
        <f>IF($K32="","",WORKDAY($K32,IF($H32="",$G32-1,IF($H32=0,0,$H32-1)),Feiertage))</f>
        <v>46094</v>
      </c>
      <c r="O32" s="5"/>
      <c r="P32" s="67"/>
    </row>
    <row r="33" spans="1:16" ht="5.25" customHeight="1">
      <c r="B33" s="84"/>
      <c r="C33" s="9"/>
      <c r="D33" s="83"/>
      <c r="E33" s="83"/>
      <c r="F33" s="12"/>
      <c r="G33" s="11"/>
      <c r="H33" s="12"/>
      <c r="I33" s="12"/>
      <c r="J33" s="10"/>
      <c r="K33" s="22"/>
      <c r="L33" s="12"/>
      <c r="M33" s="10"/>
      <c r="N33" s="22"/>
      <c r="O33" s="12"/>
      <c r="P33" s="12"/>
    </row>
    <row r="34" spans="1:16" ht="12.75" customHeight="1">
      <c r="B34" s="84"/>
      <c r="C34" s="9"/>
      <c r="D34" s="83" t="s">
        <v>121</v>
      </c>
      <c r="E34" s="83"/>
      <c r="F34" s="12" t="s">
        <v>22</v>
      </c>
      <c r="G34" s="11">
        <v>4</v>
      </c>
      <c r="H34" s="16"/>
      <c r="I34" s="12"/>
      <c r="J34" s="19">
        <f>IF(K34="","",WEEKDAY(K34))</f>
        <v>2</v>
      </c>
      <c r="K34" s="20">
        <f>IF($N32="","",WORKDAY($N32,IF(ISBLANK($H34)+($H34&gt;=1),1,IF($H34=0,0,"")),Feiertage))</f>
        <v>46097</v>
      </c>
      <c r="L34" s="5"/>
      <c r="M34" s="19">
        <f>IF(N34="","",WEEKDAY(N34))</f>
        <v>5</v>
      </c>
      <c r="N34" s="20">
        <f>IF($K34="","",WORKDAY($K34,IF($H34="",$G34-1,IF($H34=0,0,$H34-1)),Feiertage))</f>
        <v>46100</v>
      </c>
      <c r="O34" s="5"/>
      <c r="P34" s="67"/>
    </row>
    <row r="35" spans="1:16" ht="5.25" customHeight="1">
      <c r="B35" s="84"/>
      <c r="C35" s="9"/>
      <c r="D35" s="83"/>
      <c r="E35" s="83"/>
      <c r="F35" s="12"/>
      <c r="G35" s="11"/>
      <c r="H35" s="12"/>
      <c r="I35" s="12"/>
      <c r="J35" s="10"/>
      <c r="K35" s="22"/>
      <c r="L35" s="12"/>
      <c r="M35" s="10"/>
      <c r="N35" s="22"/>
      <c r="O35" s="12"/>
      <c r="P35" s="12"/>
    </row>
    <row r="36" spans="1:16" ht="13">
      <c r="B36" s="84"/>
      <c r="C36" s="9"/>
      <c r="D36" s="88" t="s">
        <v>23</v>
      </c>
      <c r="E36" s="88"/>
      <c r="F36" s="12" t="s">
        <v>24</v>
      </c>
      <c r="G36" s="11">
        <v>1</v>
      </c>
      <c r="H36" s="16"/>
      <c r="I36" s="12"/>
      <c r="J36" s="19">
        <f>IF(K36="","",WEEKDAY(K36))</f>
        <v>6</v>
      </c>
      <c r="K36" s="20">
        <f>IF($N34="","",WORKDAY($N34,IF(ISBLANK($H36)+($H36&gt;=1),1,IF($H36=0,0,"")),Feiertage))</f>
        <v>46101</v>
      </c>
      <c r="L36" s="5"/>
      <c r="M36" s="28">
        <f>IF(N36="","",WEEKDAY(N36))</f>
        <v>6</v>
      </c>
      <c r="N36" s="29">
        <f>IF($K36="","",WORKDAY($K36,IF($H36="",$G36-1,IF($H36=0,0,$H36-1)),Feiertage))</f>
        <v>46101</v>
      </c>
      <c r="O36" s="5"/>
      <c r="P36" s="67"/>
    </row>
    <row r="37" spans="1:16" ht="5.25" customHeight="1">
      <c r="B37" s="9"/>
      <c r="C37" s="9"/>
      <c r="D37" s="83"/>
      <c r="E37" s="83"/>
      <c r="F37" s="12"/>
      <c r="G37" s="11"/>
      <c r="H37" s="12"/>
      <c r="I37" s="12"/>
      <c r="J37" s="10"/>
      <c r="K37" s="22"/>
      <c r="L37" s="12"/>
      <c r="M37" s="10"/>
      <c r="N37" s="22"/>
      <c r="O37" s="12"/>
      <c r="P37" s="12"/>
    </row>
    <row r="38" spans="1:16" ht="13">
      <c r="A38" s="4"/>
      <c r="B38" s="5"/>
      <c r="C38" s="5"/>
      <c r="D38" s="86" t="s">
        <v>28</v>
      </c>
      <c r="E38" s="86"/>
      <c r="F38" s="86"/>
      <c r="G38" s="34" t="s">
        <v>29</v>
      </c>
      <c r="H38" s="16"/>
      <c r="I38" s="12"/>
      <c r="J38" s="32" t="s">
        <v>27</v>
      </c>
      <c r="K38" s="32"/>
      <c r="L38" s="5"/>
      <c r="M38" s="33"/>
      <c r="N38" s="9"/>
      <c r="O38" s="12"/>
      <c r="P38" s="67"/>
    </row>
    <row r="39" spans="1:16" ht="5.25" customHeight="1">
      <c r="A39" s="4"/>
      <c r="B39" s="5"/>
      <c r="C39" s="5"/>
      <c r="D39" s="83"/>
      <c r="E39" s="83"/>
      <c r="F39" s="12"/>
      <c r="G39" s="11"/>
      <c r="H39" s="12"/>
      <c r="I39" s="12"/>
      <c r="J39" s="33"/>
      <c r="K39" s="9"/>
      <c r="L39" s="12"/>
      <c r="M39" s="33"/>
      <c r="N39" s="9"/>
      <c r="O39" s="12"/>
      <c r="P39" s="12"/>
    </row>
    <row r="40" spans="1:16" ht="13">
      <c r="A40" s="4"/>
      <c r="B40" s="5"/>
      <c r="C40" s="5"/>
      <c r="D40" s="89" t="s">
        <v>30</v>
      </c>
      <c r="E40" s="90"/>
      <c r="F40" s="11" t="s">
        <v>25</v>
      </c>
      <c r="G40" s="11" t="str">
        <f>IF(AND(_xlfn.NUMBERVALUE(MID($G38,1,2))=40,OR($H38="",IFERROR(_xlfn.NUMBERVALUE($H$38),_xlfn.NUMBERVALUE(MID($H$38,1,SEARCH("K",$H$38)-1)))&gt;=40)),15,IF(AND(_xlfn.NUMBERVALUE(MID($G38,1,2))=50,OR($H38="",IFERROR(_xlfn.NUMBERVALUE($H$38),_xlfn.NUMBERVALUE(MID($H$38,1,SEARCH("K",$H$38)-1)))&gt;=50)),18,IF(IFERROR(_xlfn.NUMBERVALUE($H$38),_xlfn.NUMBERVALUE(MID($H$38,1,SEARCH("K",$H$38)-1)))&gt;=50,18,"Prüfen!")))&amp;" KT"</f>
        <v>15 KT</v>
      </c>
      <c r="H40" s="16"/>
      <c r="I40" s="12"/>
      <c r="J40" s="35">
        <f>IF(K40="","",WEEKDAY(K40))</f>
        <v>2</v>
      </c>
      <c r="K40" s="36">
        <f>IF($N36="","",IF($H40="",IF(WEEKDAY($N36+_xlfn.NUMBERVALUE(MID($G40,1,2)))=7,$N36+_xlfn.NUMBERVALUE(MID($G40,1,2))+2,IF(WEEKDAY($N36+_xlfn.NUMBERVALUE(MID($G40,1,2)))=1,$N36+_xlfn.NUMBERVALUE(MID($G40,1,2))+1,$N36+_xlfn.NUMBERVALUE(MID($G40,1,2)))),IF(WEEKDAY($N36+IFERROR(_xlfn.NUMBERVALUE($H$40),_xlfn.NUMBERVALUE(MID($H$40,1,SEARCH("K",$H$40)-1))))=7,$N36+IFERROR(_xlfn.NUMBERVALUE($H$40),_xlfn.NUMBERVALUE(MID($H$40,1,SEARCH("K",$H$40)-1)))+2,IF(WEEKDAY($N36+IFERROR(_xlfn.NUMBERVALUE($H$40),_xlfn.NUMBERVALUE(MID($H$40,1,SEARCH("K",$H$40)-1))))=1,$N36+IFERROR(_xlfn.NUMBERVALUE($H$40),_xlfn.NUMBERVALUE(MID($H$40,1,SEARCH("K",$H$40)-1)))+1,$N36+IFERROR(_xlfn.NUMBERVALUE($H$40),_xlfn.NUMBERVALUE(MID($H$40,1,SEARCH("K",$H$40)-1)))))))</f>
        <v>46118</v>
      </c>
      <c r="L40" s="5"/>
      <c r="M40" s="10"/>
      <c r="N40" s="22"/>
      <c r="O40" s="12"/>
      <c r="P40" s="64" t="s">
        <v>31</v>
      </c>
    </row>
    <row r="41" spans="1:16" ht="5.25" customHeight="1">
      <c r="A41" s="4"/>
      <c r="B41" s="5"/>
      <c r="C41" s="5"/>
      <c r="D41" s="83"/>
      <c r="E41" s="83"/>
      <c r="F41" s="12"/>
      <c r="G41" s="11"/>
      <c r="H41" s="12"/>
      <c r="I41" s="12"/>
      <c r="J41" s="10"/>
      <c r="K41" s="22"/>
      <c r="L41" s="12"/>
      <c r="M41" s="10"/>
      <c r="N41" s="22"/>
      <c r="O41" s="12"/>
      <c r="P41" s="12"/>
    </row>
    <row r="42" spans="1:16" ht="13">
      <c r="B42" s="59"/>
      <c r="C42" s="9"/>
      <c r="D42" s="83" t="s">
        <v>32</v>
      </c>
      <c r="E42" s="83"/>
      <c r="F42" s="12" t="s">
        <v>22</v>
      </c>
      <c r="G42" s="11">
        <v>1</v>
      </c>
      <c r="H42" s="16"/>
      <c r="I42" s="12"/>
      <c r="J42" s="19">
        <f>IF(K42="","",WEEKDAY(K42))</f>
        <v>3</v>
      </c>
      <c r="K42" s="20">
        <f>IF($K40="","",WORKDAY($K40,IF(ISBLANK($H42)+($H42&gt;=1),1,IF($H42=0,0,"")),Feiertage))</f>
        <v>46119</v>
      </c>
      <c r="L42" s="5"/>
      <c r="M42" s="19">
        <f>IF(N42="","",WEEKDAY(N42))</f>
        <v>3</v>
      </c>
      <c r="N42" s="20">
        <f>IF($K42="","",WORKDAY($K42,IF($H42="",$G42-1,IF($H42=0,0,$H42-1)),Feiertage))</f>
        <v>46119</v>
      </c>
      <c r="O42" s="5"/>
      <c r="P42" s="67"/>
    </row>
    <row r="43" spans="1:16" ht="5.25" customHeight="1">
      <c r="B43" s="9"/>
      <c r="C43" s="9"/>
      <c r="D43" s="83"/>
      <c r="E43" s="83"/>
      <c r="F43" s="12"/>
      <c r="G43" s="11"/>
      <c r="H43" s="12"/>
      <c r="I43" s="12"/>
      <c r="J43" s="10"/>
      <c r="K43" s="22"/>
      <c r="L43" s="12"/>
      <c r="M43" s="10"/>
      <c r="N43" s="22"/>
      <c r="O43" s="12"/>
      <c r="P43" s="12"/>
    </row>
    <row r="44" spans="1:16" ht="13">
      <c r="B44" s="61"/>
      <c r="C44" s="9"/>
      <c r="D44" s="83" t="s">
        <v>33</v>
      </c>
      <c r="E44" s="83"/>
      <c r="F44" s="12" t="s">
        <v>34</v>
      </c>
      <c r="G44" s="11">
        <v>5</v>
      </c>
      <c r="H44" s="16"/>
      <c r="I44" s="12"/>
      <c r="J44" s="19">
        <f>IF(K44="","",WEEKDAY(K44))</f>
        <v>4</v>
      </c>
      <c r="K44" s="20">
        <f>IF($N42="","",WORKDAY($N42,IF(ISBLANK($H44)+($H44&gt;=1),1,IF($H44=0,0,"")),Feiertage))</f>
        <v>46120</v>
      </c>
      <c r="L44" s="5"/>
      <c r="M44" s="19">
        <f>IF(N44="","",WEEKDAY(N44))</f>
        <v>3</v>
      </c>
      <c r="N44" s="20">
        <f>IF($K44="","",WORKDAY($K44,IF($H44="",$G44-1,IF($H44=0,0,$H44-1)),Feiertage))</f>
        <v>46126</v>
      </c>
      <c r="O44" s="5"/>
      <c r="P44" s="67"/>
    </row>
    <row r="45" spans="1:16" ht="5.25" customHeight="1">
      <c r="B45" s="9"/>
      <c r="C45" s="9"/>
      <c r="D45" s="83"/>
      <c r="E45" s="83"/>
      <c r="F45" s="12"/>
      <c r="G45" s="11"/>
      <c r="H45" s="12"/>
      <c r="I45" s="12"/>
      <c r="J45" s="10"/>
      <c r="K45" s="22"/>
      <c r="L45" s="12"/>
      <c r="M45" s="10"/>
      <c r="N45" s="22"/>
      <c r="O45" s="12"/>
      <c r="P45" s="12"/>
    </row>
    <row r="46" spans="1:16" ht="13">
      <c r="B46" s="59"/>
      <c r="C46" s="9"/>
      <c r="D46" s="83" t="s">
        <v>35</v>
      </c>
      <c r="E46" s="83"/>
      <c r="F46" s="12" t="s">
        <v>36</v>
      </c>
      <c r="G46" s="11">
        <v>1</v>
      </c>
      <c r="H46" s="16"/>
      <c r="I46" s="12"/>
      <c r="J46" s="19">
        <f>IF(K46="","",WEEKDAY(K46))</f>
        <v>4</v>
      </c>
      <c r="K46" s="20">
        <f>IF($N44="","",WORKDAY($N44,IF(ISBLANK($H46)+($H46&gt;=1),1,IF($H46=0,0,"")),Feiertage))</f>
        <v>46127</v>
      </c>
      <c r="L46" s="5"/>
      <c r="M46" s="19">
        <f>IF(N46="","",WEEKDAY(N46))</f>
        <v>4</v>
      </c>
      <c r="N46" s="20">
        <f>IF($K46="","",WORKDAY($K46,IF($H46="",$G46-1,IF($H46=0,0,$H46-1)),Feiertage))</f>
        <v>46127</v>
      </c>
      <c r="O46" s="5"/>
      <c r="P46" s="67"/>
    </row>
    <row r="47" spans="1:16" ht="5.25" customHeight="1">
      <c r="B47" s="9"/>
      <c r="C47" s="9"/>
      <c r="D47" s="83"/>
      <c r="E47" s="83"/>
      <c r="F47" s="12"/>
      <c r="G47" s="11"/>
      <c r="H47" s="12"/>
      <c r="I47" s="12"/>
      <c r="J47" s="10"/>
      <c r="K47" s="22"/>
      <c r="L47" s="12"/>
      <c r="M47" s="10"/>
      <c r="N47" s="22"/>
      <c r="O47" s="12"/>
      <c r="P47" s="12"/>
    </row>
    <row r="48" spans="1:16" ht="13">
      <c r="B48" s="9"/>
      <c r="C48" s="9"/>
      <c r="D48" s="83" t="s">
        <v>37</v>
      </c>
      <c r="E48" s="83"/>
      <c r="F48" s="11" t="s">
        <v>25</v>
      </c>
      <c r="G48" s="11" t="s">
        <v>38</v>
      </c>
      <c r="H48" s="40"/>
      <c r="I48" s="12"/>
      <c r="J48" s="35">
        <f>IF(K48="","",WEEKDAY(K48))</f>
        <v>5</v>
      </c>
      <c r="K48" s="37">
        <f>IF(N46="","",IF(H48="",N46+_xlfn.NUMBERVALUE(MID(G48,1,2)),N46+_xlfn.NUMBERVALUE(MID(H48,1,2))))</f>
        <v>46128</v>
      </c>
      <c r="L48" s="5"/>
      <c r="M48" s="10"/>
      <c r="N48" s="22"/>
      <c r="O48" s="12"/>
      <c r="P48" s="64" t="s">
        <v>90</v>
      </c>
    </row>
    <row r="49" spans="1:16" ht="5.25" customHeight="1">
      <c r="B49" s="9"/>
      <c r="C49" s="9"/>
      <c r="D49" s="83"/>
      <c r="E49" s="83"/>
      <c r="F49" s="12"/>
      <c r="G49" s="11"/>
      <c r="H49" s="12"/>
      <c r="I49" s="12"/>
      <c r="J49" s="10"/>
      <c r="K49" s="22"/>
      <c r="L49" s="12"/>
      <c r="M49" s="10"/>
      <c r="N49" s="22"/>
      <c r="O49" s="12"/>
      <c r="P49" s="12"/>
    </row>
    <row r="50" spans="1:16" ht="13">
      <c r="B50" s="9"/>
      <c r="C50" s="9"/>
      <c r="D50" s="83" t="s">
        <v>39</v>
      </c>
      <c r="E50" s="83"/>
      <c r="F50" s="11" t="s">
        <v>25</v>
      </c>
      <c r="G50" s="11">
        <v>10</v>
      </c>
      <c r="H50" s="38">
        <f>IF(K48="","",NETWORKDAYS($K48,$N52,Feiertage))</f>
        <v>10</v>
      </c>
      <c r="I50" s="12"/>
      <c r="J50" s="39" t="s">
        <v>88</v>
      </c>
      <c r="K50" s="22"/>
      <c r="L50" s="12"/>
      <c r="M50" s="10"/>
      <c r="N50" s="22"/>
      <c r="O50" s="12"/>
      <c r="P50" s="64" t="s">
        <v>40</v>
      </c>
    </row>
    <row r="51" spans="1:16" ht="5.25" customHeight="1">
      <c r="B51" s="9"/>
      <c r="C51" s="9"/>
      <c r="D51" s="83"/>
      <c r="E51" s="83"/>
      <c r="F51" s="12"/>
      <c r="G51" s="11"/>
      <c r="H51" s="12"/>
      <c r="I51" s="12"/>
      <c r="J51" s="10"/>
      <c r="K51" s="22"/>
      <c r="L51" s="12"/>
      <c r="M51" s="10"/>
      <c r="N51" s="22"/>
      <c r="O51" s="12"/>
      <c r="P51" s="12"/>
    </row>
    <row r="52" spans="1:16" ht="13">
      <c r="B52" s="9"/>
      <c r="C52" s="9"/>
      <c r="D52" s="91" t="s">
        <v>41</v>
      </c>
      <c r="E52" s="91"/>
      <c r="F52" s="11" t="s">
        <v>25</v>
      </c>
      <c r="G52" s="40"/>
      <c r="H52" s="40"/>
      <c r="I52" s="41"/>
      <c r="J52" s="9"/>
      <c r="K52" s="9"/>
      <c r="L52" s="12"/>
      <c r="M52" s="42">
        <f>IF(N52="","",WEEKDAY(N52))</f>
        <v>4</v>
      </c>
      <c r="N52" s="43">
        <f>IF($N36="","",IF($H38="",IF(WEEKDAY($N36+_xlfn.NUMBERVALUE(MID($G38,1,2)))=7,$N36+_xlfn.NUMBERVALUE(MID($G38,1,2))+2,IF(WEEKDAY($N36+_xlfn.NUMBERVALUE(MID($G38,1,2)))=1,$N36+_xlfn.NUMBERVALUE(MID($G38,1,2))+1,$N36+_xlfn.NUMBERVALUE(MID($G38,1,2)))),IF(WEEKDAY($N36+IFERROR(_xlfn.NUMBERVALUE($H$38),_xlfn.NUMBERVALUE(MID($H$38,1,SEARCH("K",$H$38)-1))))=7,$N36+IFERROR(_xlfn.NUMBERVALUE($H$38),_xlfn.NUMBERVALUE(MID($H$38,1,SEARCH("K",$H$38)-1)))+2,IF(WEEKDAY($N36+IFERROR(_xlfn.NUMBERVALUE($H$38),_xlfn.NUMBERVALUE(MID($H$38,1,SEARCH("K",$H$38)-1))))=1,$N36+IFERROR(_xlfn.NUMBERVALUE($H$38),_xlfn.NUMBERVALUE(MID($H$38,1,SEARCH("K",$H$38)-1)))+1,$N36+IFERROR(_xlfn.NUMBERVALUE($H$38),_xlfn.NUMBERVALUE(MID($H$38,1,SEARCH("K",$H$38)-1)))))))</f>
        <v>46141</v>
      </c>
      <c r="O52" s="5"/>
      <c r="P52" s="67"/>
    </row>
    <row r="53" spans="1:16" ht="5.25" customHeight="1">
      <c r="B53" s="9"/>
      <c r="C53" s="9"/>
      <c r="D53" s="83"/>
      <c r="E53" s="83"/>
      <c r="F53" s="12"/>
      <c r="G53" s="11"/>
      <c r="H53" s="12"/>
      <c r="I53" s="12"/>
      <c r="J53" s="10"/>
      <c r="K53" s="22"/>
      <c r="L53" s="12"/>
      <c r="M53" s="10"/>
      <c r="N53" s="22"/>
      <c r="O53" s="12"/>
      <c r="P53" s="12"/>
    </row>
    <row r="54" spans="1:16" ht="12.75" customHeight="1">
      <c r="A54" s="4"/>
      <c r="B54" s="60"/>
      <c r="C54" s="5"/>
      <c r="D54" s="83" t="s">
        <v>42</v>
      </c>
      <c r="E54" s="83"/>
      <c r="F54" s="12" t="s">
        <v>22</v>
      </c>
      <c r="G54" s="44">
        <v>6</v>
      </c>
      <c r="H54" s="16"/>
      <c r="I54" s="12"/>
      <c r="J54" s="10"/>
      <c r="K54" s="22"/>
      <c r="L54" s="5"/>
      <c r="M54" s="19">
        <f>IF(N54="","",WEEKDAY(N54))</f>
        <v>5</v>
      </c>
      <c r="N54" s="20">
        <f>IF($N52="","",WORKDAY($N52,IF($H54="",$G54-1,IF($H54=0,0,$H54-1)),Feiertage))</f>
        <v>46149</v>
      </c>
      <c r="O54" s="5"/>
      <c r="P54" s="67"/>
    </row>
    <row r="55" spans="1:16" ht="5.25" customHeight="1">
      <c r="A55" s="45"/>
      <c r="B55" s="46"/>
      <c r="C55" s="46"/>
      <c r="D55" s="83"/>
      <c r="E55" s="83"/>
      <c r="F55" s="12"/>
      <c r="G55" s="44"/>
      <c r="H55" s="12"/>
      <c r="I55" s="12"/>
      <c r="J55" s="10"/>
      <c r="K55" s="22"/>
      <c r="L55" s="12"/>
      <c r="M55" s="10"/>
      <c r="N55" s="22"/>
      <c r="O55" s="12"/>
      <c r="P55" s="12"/>
    </row>
    <row r="56" spans="1:16" ht="13">
      <c r="B56" s="93" t="s">
        <v>43</v>
      </c>
      <c r="C56" s="9"/>
      <c r="D56" s="83" t="s">
        <v>44</v>
      </c>
      <c r="E56" s="83"/>
      <c r="F56" s="12" t="s">
        <v>12</v>
      </c>
      <c r="G56" s="44">
        <v>15</v>
      </c>
      <c r="H56" s="16"/>
      <c r="I56" s="12"/>
      <c r="J56" s="19">
        <f>IF(K56="","",WEEKDAY(K56))</f>
        <v>6</v>
      </c>
      <c r="K56" s="20">
        <f>IF($N54="","",WORKDAY($N54,IF(ISBLANK($H56)+($H56&gt;=1),1,IF($H56=0,0,"")),Feiertage))</f>
        <v>46150</v>
      </c>
      <c r="L56" s="5"/>
      <c r="M56" s="19">
        <f>IF(N56="","",WEEKDAY(N56))</f>
        <v>2</v>
      </c>
      <c r="N56" s="20">
        <f>IF($K56="","",WORKDAY($K56,IF($H56="",$G56-1,IF($H56=0,0,$H56-1)),Feiertage))</f>
        <v>46174</v>
      </c>
      <c r="O56" s="5"/>
      <c r="P56" s="67"/>
    </row>
    <row r="57" spans="1:16" ht="5.25" customHeight="1">
      <c r="B57" s="93"/>
      <c r="C57" s="9"/>
      <c r="D57" s="83"/>
      <c r="E57" s="83"/>
      <c r="F57" s="12"/>
      <c r="G57" s="11"/>
      <c r="H57" s="12"/>
      <c r="I57" s="12"/>
      <c r="J57" s="10"/>
      <c r="K57" s="22"/>
      <c r="L57" s="12"/>
      <c r="M57" s="10"/>
      <c r="N57" s="22"/>
      <c r="O57" s="12"/>
      <c r="P57" s="12"/>
    </row>
    <row r="58" spans="1:16" ht="13">
      <c r="B58" s="93"/>
      <c r="C58" s="9"/>
      <c r="D58" s="83" t="s">
        <v>45</v>
      </c>
      <c r="E58" s="83"/>
      <c r="F58" s="12" t="s">
        <v>19</v>
      </c>
      <c r="G58" s="44">
        <v>1</v>
      </c>
      <c r="H58" s="16"/>
      <c r="I58" s="12"/>
      <c r="J58" s="19">
        <f>IF(K58="","",WEEKDAY(K58))</f>
        <v>3</v>
      </c>
      <c r="K58" s="20">
        <f>IF($N56="","",WORKDAY($N56,IF(ISBLANK($H58)+($H58&gt;=1),1,IF($H58=0,0,"")),Feiertage))</f>
        <v>46175</v>
      </c>
      <c r="L58" s="5"/>
      <c r="M58" s="19">
        <f>IF(N58="","",WEEKDAY(N58))</f>
        <v>3</v>
      </c>
      <c r="N58" s="20">
        <f>IF($K58="","",WORKDAY($K58,IF($H58="",$G58-1,IF($H58=0,0,$H58-1)),Feiertage))</f>
        <v>46175</v>
      </c>
      <c r="O58" s="5"/>
      <c r="P58" s="67"/>
    </row>
    <row r="59" spans="1:16" ht="5.25" customHeight="1">
      <c r="B59" s="93"/>
      <c r="C59" s="9"/>
      <c r="D59" s="83"/>
      <c r="E59" s="83"/>
      <c r="F59" s="12"/>
      <c r="G59" s="11"/>
      <c r="H59" s="12"/>
      <c r="I59" s="12"/>
      <c r="J59" s="10"/>
      <c r="K59" s="22"/>
      <c r="L59" s="12"/>
      <c r="M59" s="10"/>
      <c r="N59" s="22"/>
      <c r="O59" s="12"/>
      <c r="P59" s="12"/>
    </row>
    <row r="60" spans="1:16" ht="13">
      <c r="B60" s="93"/>
      <c r="C60" s="9"/>
      <c r="D60" s="83" t="s">
        <v>46</v>
      </c>
      <c r="E60" s="83"/>
      <c r="F60" s="12" t="s">
        <v>47</v>
      </c>
      <c r="G60" s="44">
        <v>3</v>
      </c>
      <c r="H60" s="16"/>
      <c r="I60" s="12"/>
      <c r="J60" s="19">
        <f>IF(K60="","",WEEKDAY(K60))</f>
        <v>4</v>
      </c>
      <c r="K60" s="20">
        <f>IF($N58="","",WORKDAY($N58,IF(ISBLANK($H60)+($H60&gt;=1),1,IF($H60=0,0,"")),Feiertage))</f>
        <v>46176</v>
      </c>
      <c r="L60" s="5"/>
      <c r="M60" s="19">
        <f>IF(N60="","",WEEKDAY(N60))</f>
        <v>6</v>
      </c>
      <c r="N60" s="20">
        <f>IF($K60="","",WORKDAY($K60,IF($H60="",$G60-1,IF($H60=0,0,$H60-1)),Feiertage))</f>
        <v>46178</v>
      </c>
      <c r="O60" s="5"/>
      <c r="P60" s="64" t="s">
        <v>48</v>
      </c>
    </row>
    <row r="61" spans="1:16" ht="5.25" customHeight="1">
      <c r="B61" s="9"/>
      <c r="C61" s="9"/>
      <c r="D61" s="83"/>
      <c r="E61" s="83"/>
      <c r="F61" s="12"/>
      <c r="G61" s="11"/>
      <c r="H61" s="12"/>
      <c r="I61" s="12"/>
      <c r="J61" s="10"/>
      <c r="K61" s="22"/>
      <c r="L61" s="12"/>
      <c r="M61" s="10"/>
      <c r="N61" s="22"/>
      <c r="O61" s="12"/>
      <c r="P61" s="12"/>
    </row>
    <row r="62" spans="1:16" ht="12.75" customHeight="1">
      <c r="B62" s="84" t="s">
        <v>17</v>
      </c>
      <c r="C62" s="9"/>
      <c r="D62" s="83" t="s">
        <v>124</v>
      </c>
      <c r="E62" s="83"/>
      <c r="F62" s="12" t="s">
        <v>123</v>
      </c>
      <c r="G62" s="44">
        <v>5</v>
      </c>
      <c r="H62" s="16"/>
      <c r="I62" s="12"/>
      <c r="J62" s="19">
        <f>IF(K62="","",WEEKDAY(K62))</f>
        <v>2</v>
      </c>
      <c r="K62" s="20">
        <f>IF($N60="","",WORKDAY($N60,IF(ISBLANK($H62)+($H62&gt;=1),1,IF($H62=0,0,"")),Feiertage))</f>
        <v>46181</v>
      </c>
      <c r="L62" s="5"/>
      <c r="M62" s="19">
        <f>IF(N62="","",WEEKDAY(N62))</f>
        <v>6</v>
      </c>
      <c r="N62" s="20">
        <f>IF($K62="","",WORKDAY($K62,IF($H62="",$G62-1,IF($H62=0,0,$H62-1)),Feiertage))</f>
        <v>46185</v>
      </c>
      <c r="O62" s="5"/>
      <c r="P62" s="67"/>
    </row>
    <row r="63" spans="1:16" ht="5.25" customHeight="1">
      <c r="B63" s="84"/>
      <c r="C63" s="9"/>
      <c r="D63" s="83"/>
      <c r="E63" s="83"/>
      <c r="F63" s="12"/>
      <c r="G63" s="11"/>
      <c r="H63" s="12"/>
      <c r="I63" s="12"/>
      <c r="J63" s="10"/>
      <c r="K63" s="22"/>
      <c r="L63" s="12"/>
      <c r="M63" s="10"/>
      <c r="N63" s="22"/>
      <c r="O63" s="12"/>
      <c r="P63" s="12"/>
    </row>
    <row r="64" spans="1:16" ht="13">
      <c r="B64" s="84"/>
      <c r="C64" s="9"/>
      <c r="D64" s="83" t="s">
        <v>50</v>
      </c>
      <c r="E64" s="83"/>
      <c r="F64" s="12" t="s">
        <v>17</v>
      </c>
      <c r="G64" s="44">
        <v>5</v>
      </c>
      <c r="H64" s="16"/>
      <c r="I64" s="12"/>
      <c r="J64" s="19">
        <f>IF(K64="","",WEEKDAY(K64))</f>
        <v>2</v>
      </c>
      <c r="K64" s="20">
        <f>IF($N62="","",WORKDAY($N62,IF(ISBLANK($H64)+($H64&gt;=1),1,IF($H64=0,0,"")),Feiertage))</f>
        <v>46188</v>
      </c>
      <c r="L64" s="5"/>
      <c r="M64" s="19">
        <f>IF(N64="","",WEEKDAY(N64))</f>
        <v>6</v>
      </c>
      <c r="N64" s="20">
        <f>IF($K64="","",WORKDAY($K64,IF($H64="",$G64-1,IF($H64=0,0,$H64-1)),Feiertage))</f>
        <v>46192</v>
      </c>
      <c r="O64" s="5"/>
      <c r="P64" s="67"/>
    </row>
    <row r="65" spans="2:16" ht="13">
      <c r="B65" s="84"/>
      <c r="C65" s="9"/>
      <c r="D65" s="83" t="s">
        <v>125</v>
      </c>
      <c r="E65" s="83"/>
      <c r="F65" s="12" t="s">
        <v>51</v>
      </c>
      <c r="G65" s="47" t="s">
        <v>52</v>
      </c>
      <c r="H65" s="16"/>
      <c r="I65" s="12"/>
      <c r="J65" s="19" t="str">
        <f>IF(K65="","",WEEKDAY(K65))</f>
        <v/>
      </c>
      <c r="K65" s="20" t="str">
        <f>IF(OR($G65="-",$G65=""),IF($H65="","",IF($N64="","",WORKDAY($N64,1,Feiertage))),IF($N64="","",WORKDAY($N64,1,Feiertage)))</f>
        <v/>
      </c>
      <c r="L65" s="5"/>
      <c r="M65" s="19" t="str">
        <f>IF(N65="","",WEEKDAY(N65))</f>
        <v/>
      </c>
      <c r="N65" s="20" t="str">
        <f>IF(AND($G65="-",$H65=""),"",IF($K65="","",IF($H65="",WORKDAY($K65,$G65-1,Feiertage),WORKDAY($K65,$H65-1,Feiertage))))</f>
        <v/>
      </c>
      <c r="O65" s="5"/>
      <c r="P65" s="65" t="s">
        <v>53</v>
      </c>
    </row>
    <row r="66" spans="2:16" ht="5.25" customHeight="1">
      <c r="B66" s="84"/>
      <c r="C66" s="9"/>
      <c r="D66" s="83"/>
      <c r="E66" s="83"/>
      <c r="F66" s="12"/>
      <c r="G66" s="11"/>
      <c r="H66" s="12"/>
      <c r="I66" s="12"/>
      <c r="J66" s="10"/>
      <c r="K66" s="22"/>
      <c r="L66" s="12"/>
      <c r="M66" s="10"/>
      <c r="N66" s="22"/>
      <c r="O66" s="12"/>
      <c r="P66" s="12"/>
    </row>
    <row r="67" spans="2:16" ht="12.75" customHeight="1">
      <c r="B67" s="84"/>
      <c r="C67" s="9"/>
      <c r="D67" s="92" t="s">
        <v>54</v>
      </c>
      <c r="E67" s="92"/>
      <c r="F67" s="12" t="s">
        <v>24</v>
      </c>
      <c r="G67" s="44">
        <v>3</v>
      </c>
      <c r="H67" s="16"/>
      <c r="I67" s="12"/>
      <c r="J67" s="19">
        <f>IF(K67="","",WEEKDAY(K67))</f>
        <v>2</v>
      </c>
      <c r="K67" s="20">
        <f>IF($N64="","",WORKDAY(MAXA($N64:$N65),1,Feiertage))</f>
        <v>46195</v>
      </c>
      <c r="L67" s="5"/>
      <c r="M67" s="48">
        <f>IF(N67="","",WEEKDAY(N67))</f>
        <v>4</v>
      </c>
      <c r="N67" s="49">
        <f>IF($K67="","",WORKDAY($K67,IF($H67="",$G67-1,IF($H67=0,0,$H67-1)),Feiertage))</f>
        <v>46197</v>
      </c>
      <c r="O67" s="5"/>
      <c r="P67" s="67"/>
    </row>
    <row r="68" spans="2:16" ht="5.25" customHeight="1">
      <c r="B68" s="9"/>
      <c r="C68" s="9"/>
      <c r="D68" s="83"/>
      <c r="E68" s="83"/>
      <c r="F68" s="12"/>
      <c r="G68" s="11"/>
      <c r="H68" s="12"/>
      <c r="I68" s="12"/>
      <c r="J68" s="10"/>
      <c r="K68" s="22"/>
      <c r="L68" s="12"/>
      <c r="M68" s="10"/>
      <c r="N68" s="22"/>
      <c r="O68" s="12"/>
      <c r="P68" s="12"/>
    </row>
    <row r="69" spans="2:16" ht="13">
      <c r="B69" s="61"/>
      <c r="C69" s="9"/>
      <c r="D69" s="83" t="s">
        <v>55</v>
      </c>
      <c r="E69" s="83"/>
      <c r="F69" s="12" t="s">
        <v>22</v>
      </c>
      <c r="G69" s="44">
        <v>5</v>
      </c>
      <c r="H69" s="16"/>
      <c r="I69" s="12"/>
      <c r="J69" s="19">
        <f>IF(K69="","",WEEKDAY(K69))</f>
        <v>5</v>
      </c>
      <c r="K69" s="20">
        <f>IF($N67="","",WORKDAY($N67,IF(ISBLANK($H69)+($H69&gt;=1),1,IF($H69=0,0,"")),Feiertage))</f>
        <v>46198</v>
      </c>
      <c r="L69" s="5"/>
      <c r="M69" s="19">
        <f>IF(N69="","",WEEKDAY(N69))</f>
        <v>4</v>
      </c>
      <c r="N69" s="20">
        <f>IF($K69="","",WORKDAY($K69,IF($H69="",$G69-1,IF($H69=0,0,$H69-1)),Feiertage))</f>
        <v>46204</v>
      </c>
      <c r="O69" s="5"/>
      <c r="P69" s="64" t="s">
        <v>56</v>
      </c>
    </row>
    <row r="70" spans="2:16" ht="5.25" customHeight="1">
      <c r="B70" s="9"/>
      <c r="C70" s="9"/>
      <c r="D70" s="83"/>
      <c r="E70" s="83"/>
      <c r="F70" s="12"/>
      <c r="G70" s="11"/>
      <c r="H70" s="12"/>
      <c r="I70" s="12"/>
      <c r="J70" s="10"/>
      <c r="K70" s="22"/>
      <c r="L70" s="12"/>
      <c r="M70" s="10"/>
      <c r="N70" s="22"/>
      <c r="O70" s="12"/>
      <c r="P70" s="12"/>
    </row>
    <row r="71" spans="2:16" ht="13">
      <c r="B71" s="84" t="s">
        <v>17</v>
      </c>
      <c r="C71" s="9"/>
      <c r="D71" s="83" t="s">
        <v>57</v>
      </c>
      <c r="E71" s="83"/>
      <c r="F71" s="12" t="s">
        <v>58</v>
      </c>
      <c r="G71" s="44">
        <v>2</v>
      </c>
      <c r="H71" s="16"/>
      <c r="I71" s="12"/>
      <c r="J71" s="19">
        <f>IF(K71="","",WEEKDAY(K71))</f>
        <v>5</v>
      </c>
      <c r="K71" s="20">
        <f>IF($N69="","",WORKDAY($N69,IF(ISBLANK($H71)+($H71&gt;=1),1,IF($H71=0,0,"")),Feiertage))</f>
        <v>46205</v>
      </c>
      <c r="L71" s="5"/>
      <c r="M71" s="19">
        <f>IF(N71="","",WEEKDAY(N71))</f>
        <v>6</v>
      </c>
      <c r="N71" s="20">
        <f>IF($K71="","",WORKDAY($K71,IF($H71="",$G71-1,IF($H71=0,0,$H71-1)),Feiertage))</f>
        <v>46206</v>
      </c>
      <c r="O71" s="5"/>
      <c r="P71" s="67"/>
    </row>
    <row r="72" spans="2:16" ht="13">
      <c r="B72" s="84"/>
      <c r="C72" s="9"/>
      <c r="D72" s="83"/>
      <c r="E72" s="83"/>
      <c r="F72" s="12" t="s">
        <v>19</v>
      </c>
      <c r="G72" s="44">
        <v>2</v>
      </c>
      <c r="H72" s="16"/>
      <c r="I72" s="12"/>
      <c r="J72" s="19">
        <f>IF(K72="","",WEEKDAY(K72))</f>
        <v>2</v>
      </c>
      <c r="K72" s="20">
        <f>IF($N71="","",WORKDAY($N71,IF(ISBLANK($H72)+($H72&gt;=1),1,IF($H72=0,0,"")),Feiertage))</f>
        <v>46209</v>
      </c>
      <c r="L72" s="5"/>
      <c r="M72" s="19">
        <f>IF(N72="","",WEEKDAY(N72))</f>
        <v>3</v>
      </c>
      <c r="N72" s="20">
        <f>IF($K72="","",WORKDAY($K72,IF($H72="",$G72-1,IF($H72=0,0,$H72-1)),Feiertage))</f>
        <v>46210</v>
      </c>
      <c r="O72" s="5"/>
      <c r="P72" s="67"/>
    </row>
    <row r="73" spans="2:16" ht="5.25" customHeight="1">
      <c r="B73" s="84"/>
      <c r="C73" s="9"/>
      <c r="D73" s="83"/>
      <c r="E73" s="83"/>
      <c r="F73" s="12"/>
      <c r="G73" s="11"/>
      <c r="H73" s="12"/>
      <c r="I73" s="12"/>
      <c r="J73" s="10"/>
      <c r="K73" s="22"/>
      <c r="L73" s="12"/>
      <c r="M73" s="10"/>
      <c r="N73" s="22"/>
      <c r="O73" s="12"/>
      <c r="P73" s="12"/>
    </row>
    <row r="74" spans="2:16" ht="13">
      <c r="B74" s="84"/>
      <c r="C74" s="9"/>
      <c r="D74" s="83" t="s">
        <v>59</v>
      </c>
      <c r="E74" s="83"/>
      <c r="F74" s="12" t="s">
        <v>22</v>
      </c>
      <c r="G74" s="44">
        <v>1</v>
      </c>
      <c r="H74" s="16"/>
      <c r="I74" s="12"/>
      <c r="J74" s="19">
        <f>IF(K74="","",WEEKDAY(K74))</f>
        <v>4</v>
      </c>
      <c r="K74" s="20">
        <f>IF($N72="","",WORKDAY($N72,IF(ISBLANK($H74)+($H74&gt;=1),1,IF($H74=0,0,"")),Feiertage))</f>
        <v>46211</v>
      </c>
      <c r="L74" s="5"/>
      <c r="M74" s="19">
        <f>IF(N74="","",WEEKDAY(N74))</f>
        <v>4</v>
      </c>
      <c r="N74" s="20">
        <f>IF($K74="","",WORKDAY($K74,IF($H74="",$G74-1,IF($H74=0,0,$H74-1)),Feiertage))</f>
        <v>46211</v>
      </c>
      <c r="O74" s="5"/>
      <c r="P74" s="67"/>
    </row>
    <row r="75" spans="2:16" ht="5.25" customHeight="1">
      <c r="B75" s="9"/>
      <c r="C75" s="9"/>
      <c r="D75" s="83"/>
      <c r="E75" s="83"/>
      <c r="F75" s="12"/>
      <c r="G75" s="11"/>
      <c r="H75" s="12"/>
      <c r="I75" s="12"/>
      <c r="J75" s="10"/>
      <c r="K75" s="22"/>
      <c r="L75" s="12"/>
      <c r="M75" s="10"/>
      <c r="N75" s="22"/>
      <c r="O75" s="12"/>
      <c r="P75" s="12"/>
    </row>
    <row r="76" spans="2:16" ht="13">
      <c r="B76" s="9"/>
      <c r="C76" s="9"/>
      <c r="D76" s="83" t="s">
        <v>60</v>
      </c>
      <c r="E76" s="83"/>
      <c r="F76" s="12" t="s">
        <v>61</v>
      </c>
      <c r="G76" s="44">
        <v>8</v>
      </c>
      <c r="H76" s="16"/>
      <c r="I76" s="12"/>
      <c r="J76" s="19">
        <f>IF(K76="","",WEEKDAY(K76))</f>
        <v>5</v>
      </c>
      <c r="K76" s="20">
        <f>IF($N74="","",WORKDAY($N74,IF(ISBLANK($H76)+($H76&gt;=1),1,IF($H76=0,0,"")),Feiertage))</f>
        <v>46212</v>
      </c>
      <c r="L76" s="5"/>
      <c r="M76" s="19">
        <f>IF(N76="","",WEEKDAY(N76))</f>
        <v>2</v>
      </c>
      <c r="N76" s="20">
        <f>IF($K76="","",WORKDAY($K76,IF($H76="",$G76-1,IF($H76=0,0,$H76-1)),Feiertage))</f>
        <v>46223</v>
      </c>
      <c r="O76" s="5"/>
      <c r="P76" s="67"/>
    </row>
    <row r="77" spans="2:16" ht="5.25" customHeight="1">
      <c r="B77" s="9"/>
      <c r="C77" s="9"/>
      <c r="D77" s="83"/>
      <c r="E77" s="83"/>
      <c r="F77" s="12"/>
      <c r="G77" s="11"/>
      <c r="H77" s="12"/>
      <c r="I77" s="12"/>
      <c r="J77" s="10"/>
      <c r="K77" s="22"/>
      <c r="L77" s="12"/>
      <c r="M77" s="10"/>
      <c r="N77" s="22"/>
      <c r="O77" s="12"/>
      <c r="P77" s="12"/>
    </row>
    <row r="78" spans="2:16" ht="12.75" customHeight="1">
      <c r="B78" s="84" t="s">
        <v>17</v>
      </c>
      <c r="C78" s="9"/>
      <c r="D78" s="83" t="s">
        <v>62</v>
      </c>
      <c r="E78" s="83"/>
      <c r="F78" s="12" t="s">
        <v>22</v>
      </c>
      <c r="G78" s="44">
        <v>1</v>
      </c>
      <c r="H78" s="16"/>
      <c r="I78" s="12"/>
      <c r="J78" s="19">
        <f>IF(K78="","",WEEKDAY(K78))</f>
        <v>3</v>
      </c>
      <c r="K78" s="20">
        <f>IF($N76="","",WORKDAY($N76,IF(ISBLANK($H78)+($H78&gt;=1),1,IF($H78=0,0,"")),Feiertage))</f>
        <v>46224</v>
      </c>
      <c r="L78" s="5"/>
      <c r="M78" s="19">
        <f>IF(N78="","",WEEKDAY(N78))</f>
        <v>3</v>
      </c>
      <c r="N78" s="20">
        <f>IF($K78="","",WORKDAY($K78,IF($H78="",$G78-1,IF($H78=0,0,$H78-1)),Feiertage))</f>
        <v>46224</v>
      </c>
      <c r="O78" s="5"/>
      <c r="P78" s="64" t="s">
        <v>63</v>
      </c>
    </row>
    <row r="79" spans="2:16" ht="5.25" customHeight="1">
      <c r="B79" s="84"/>
      <c r="C79" s="9"/>
      <c r="D79" s="83"/>
      <c r="E79" s="83"/>
      <c r="F79" s="12"/>
      <c r="G79" s="11"/>
      <c r="H79" s="12"/>
      <c r="I79" s="12"/>
      <c r="J79" s="10"/>
      <c r="K79" s="22"/>
      <c r="L79" s="12"/>
      <c r="M79" s="10"/>
      <c r="N79" s="22"/>
      <c r="O79" s="12"/>
      <c r="P79" s="12"/>
    </row>
    <row r="80" spans="2:16" ht="13">
      <c r="B80" s="84"/>
      <c r="C80" s="9"/>
      <c r="D80" s="83" t="s">
        <v>91</v>
      </c>
      <c r="E80" s="83"/>
      <c r="F80" s="12" t="s">
        <v>58</v>
      </c>
      <c r="G80" s="44">
        <v>1</v>
      </c>
      <c r="H80" s="16"/>
      <c r="I80" s="12"/>
      <c r="J80" s="19">
        <f>IF(K80="","",WEEKDAY(K80))</f>
        <v>4</v>
      </c>
      <c r="K80" s="20">
        <f>IF($N78="","",WORKDAY($N78,IF(ISBLANK($H80)+($H80&gt;=1),1,IF($H80=0,0,"")),Feiertage))</f>
        <v>46225</v>
      </c>
      <c r="L80" s="5"/>
      <c r="M80" s="19">
        <f>IF(N80="","",WEEKDAY(N80))</f>
        <v>4</v>
      </c>
      <c r="N80" s="20">
        <f>IF($K80="","",WORKDAY($K80,IF($H80="",$G80-1,IF($H80=0,0,$H80-1)),Feiertage))</f>
        <v>46225</v>
      </c>
      <c r="O80" s="5"/>
      <c r="P80" s="72"/>
    </row>
    <row r="81" spans="1:16" ht="5.25" customHeight="1">
      <c r="B81" s="84"/>
      <c r="C81" s="9"/>
      <c r="D81" s="83"/>
      <c r="E81" s="83"/>
      <c r="F81" s="12"/>
      <c r="G81" s="11"/>
      <c r="H81" s="12"/>
      <c r="I81" s="12"/>
      <c r="J81" s="10"/>
      <c r="K81" s="22"/>
      <c r="L81" s="12"/>
      <c r="M81" s="10"/>
      <c r="N81" s="22"/>
      <c r="O81" s="12"/>
      <c r="P81" s="12"/>
    </row>
    <row r="82" spans="1:16" ht="13">
      <c r="B82" s="84"/>
      <c r="C82" s="9"/>
      <c r="D82" s="83" t="s">
        <v>66</v>
      </c>
      <c r="E82" s="83"/>
      <c r="F82" s="12" t="s">
        <v>67</v>
      </c>
      <c r="G82" s="44">
        <v>3</v>
      </c>
      <c r="H82" s="16"/>
      <c r="I82" s="12"/>
      <c r="J82" s="19">
        <f>IF(K82="","",WEEKDAY(K82))</f>
        <v>5</v>
      </c>
      <c r="K82" s="20">
        <f>IF($N80="","",WORKDAY($N80,IF(ISBLANK($H82)+($H82&gt;=1),1,IF($H82=0,0,"")),Feiertage))</f>
        <v>46226</v>
      </c>
      <c r="L82" s="5"/>
      <c r="M82" s="19">
        <f>IF(N82="","",WEEKDAY(N82))</f>
        <v>2</v>
      </c>
      <c r="N82" s="20">
        <f>IF($K82="","",WORKDAY($K82,IF($H82="",$G82-1,IF($H82=0,0,$H82-1)),Feiertage))</f>
        <v>46230</v>
      </c>
      <c r="O82" s="5"/>
      <c r="P82" s="67"/>
    </row>
    <row r="83" spans="1:16" ht="5.25" customHeight="1">
      <c r="B83" s="84"/>
      <c r="C83" s="9"/>
      <c r="D83" s="83"/>
      <c r="E83" s="83"/>
      <c r="F83" s="12"/>
      <c r="G83" s="11"/>
      <c r="H83" s="12"/>
      <c r="I83" s="12"/>
      <c r="J83" s="10"/>
      <c r="K83" s="22"/>
      <c r="L83" s="12"/>
      <c r="M83" s="10"/>
      <c r="N83" s="22"/>
      <c r="O83" s="12"/>
      <c r="P83" s="12"/>
    </row>
    <row r="84" spans="1:16" ht="13">
      <c r="B84" s="84"/>
      <c r="C84" s="9"/>
      <c r="D84" s="83" t="s">
        <v>68</v>
      </c>
      <c r="E84" s="83"/>
      <c r="F84" s="12" t="s">
        <v>22</v>
      </c>
      <c r="G84" s="44">
        <v>1</v>
      </c>
      <c r="H84" s="16"/>
      <c r="I84" s="12"/>
      <c r="J84" s="19">
        <f>IF(K84="","",WEEKDAY(K84))</f>
        <v>3</v>
      </c>
      <c r="K84" s="20">
        <f>IF($N82="","",WORKDAY($N82,IF(ISBLANK($H84)+($H84&gt;=1),1,IF($H84=0,0,"")),Feiertage))</f>
        <v>46231</v>
      </c>
      <c r="L84" s="5"/>
      <c r="M84" s="19">
        <f>IF(N84="","",WEEKDAY(N84))</f>
        <v>3</v>
      </c>
      <c r="N84" s="20">
        <f>IF($K84="","",WORKDAY($K84,IF($H84="",$G84-1,IF($H84=0,0,$H84-1)),Feiertage))</f>
        <v>46231</v>
      </c>
      <c r="O84" s="5"/>
      <c r="P84" s="67"/>
    </row>
    <row r="85" spans="1:16" ht="5.25" customHeight="1">
      <c r="B85" s="84"/>
      <c r="C85" s="9"/>
      <c r="D85" s="83"/>
      <c r="E85" s="83"/>
      <c r="F85" s="12"/>
      <c r="G85" s="11"/>
      <c r="H85" s="12"/>
      <c r="I85" s="12"/>
      <c r="J85" s="10"/>
      <c r="K85" s="22"/>
      <c r="L85" s="12"/>
      <c r="M85" s="10"/>
      <c r="N85" s="22"/>
      <c r="O85" s="12"/>
      <c r="P85" s="12"/>
    </row>
    <row r="86" spans="1:16" ht="13">
      <c r="B86" s="84"/>
      <c r="C86" s="9"/>
      <c r="D86" s="83" t="s">
        <v>69</v>
      </c>
      <c r="E86" s="83"/>
      <c r="F86" s="12" t="s">
        <v>49</v>
      </c>
      <c r="G86" s="44">
        <v>5</v>
      </c>
      <c r="H86" s="16"/>
      <c r="I86" s="12"/>
      <c r="J86" s="19">
        <f>IF(K86="","",WEEKDAY(K86))</f>
        <v>4</v>
      </c>
      <c r="K86" s="20">
        <f>IF($N84="","",WORKDAY($N84,IF(ISBLANK($H86)+($H86&gt;=1),1,IF($H86=0,0,"")),Feiertage))</f>
        <v>46232</v>
      </c>
      <c r="L86" s="5"/>
      <c r="M86" s="19">
        <f>IF(N86="","",WEEKDAY(N86))</f>
        <v>3</v>
      </c>
      <c r="N86" s="20">
        <f>IF($K86="","",WORKDAY($K86,IF($H86="",$G86-1,IF($H86=0,0,$H86-1)),Feiertage))</f>
        <v>46238</v>
      </c>
      <c r="O86" s="5"/>
      <c r="P86" s="67"/>
    </row>
    <row r="87" spans="1:16" ht="5.25" customHeight="1">
      <c r="B87" s="9"/>
      <c r="C87" s="9"/>
      <c r="D87" s="83"/>
      <c r="E87" s="83"/>
      <c r="F87" s="12"/>
      <c r="G87" s="11"/>
      <c r="H87" s="12"/>
      <c r="I87" s="12"/>
      <c r="J87" s="10"/>
      <c r="K87" s="22"/>
      <c r="L87" s="12"/>
      <c r="M87" s="10"/>
      <c r="N87" s="22"/>
      <c r="O87" s="12"/>
      <c r="P87" s="12"/>
    </row>
    <row r="88" spans="1:16" ht="13">
      <c r="B88" s="9"/>
      <c r="C88" s="9"/>
      <c r="D88" s="83" t="s">
        <v>70</v>
      </c>
      <c r="E88" s="83"/>
      <c r="F88" s="12" t="s">
        <v>61</v>
      </c>
      <c r="G88" s="44">
        <v>10</v>
      </c>
      <c r="H88" s="16"/>
      <c r="I88" s="12"/>
      <c r="J88" s="19">
        <f>IF(K88="","",WEEKDAY(K88))</f>
        <v>4</v>
      </c>
      <c r="K88" s="20">
        <f>IF($N84="","",WORKDAY($N84,IF(ISBLANK($H88)+($H88&gt;=1),1,IF($H88=0,0,"")),Feiertage))</f>
        <v>46232</v>
      </c>
      <c r="L88" s="5"/>
      <c r="M88" s="19">
        <f>IF(N88="","",WEEKDAY(N88))</f>
        <v>3</v>
      </c>
      <c r="N88" s="20">
        <f>IF($K88="","",WORKDAY($K88,IF($H88="",$G88-1,IF($H88=0,0,$H88-1)),Feiertage))</f>
        <v>46245</v>
      </c>
      <c r="O88" s="5"/>
      <c r="P88" s="64" t="s">
        <v>71</v>
      </c>
    </row>
    <row r="89" spans="1:16" ht="5.25" customHeight="1">
      <c r="B89" s="9"/>
      <c r="C89" s="9"/>
      <c r="D89" s="83"/>
      <c r="E89" s="83"/>
      <c r="F89" s="12"/>
      <c r="G89" s="11"/>
      <c r="H89" s="12"/>
      <c r="I89" s="12"/>
      <c r="J89" s="10"/>
      <c r="K89" s="22"/>
      <c r="L89" s="12"/>
      <c r="M89" s="10"/>
      <c r="N89" s="22"/>
      <c r="O89" s="12"/>
      <c r="P89" s="12"/>
    </row>
    <row r="90" spans="1:16" ht="13">
      <c r="B90" s="9"/>
      <c r="C90" s="9"/>
      <c r="D90" s="83" t="s">
        <v>72</v>
      </c>
      <c r="E90" s="83"/>
      <c r="F90" s="12" t="s">
        <v>61</v>
      </c>
      <c r="G90" s="44" t="s">
        <v>52</v>
      </c>
      <c r="H90" s="12"/>
      <c r="I90" s="12"/>
      <c r="J90" s="19">
        <f>IF(K90="","",WEEKDAY(K90))</f>
        <v>4</v>
      </c>
      <c r="K90" s="20">
        <f>IF($N88="","",WORKDAY($N88,IF(ISBLANK($H90)+($H90&gt;=1),1,IF($H90=0,0,"")),Feiertage))</f>
        <v>46246</v>
      </c>
      <c r="L90" s="5"/>
      <c r="M90" s="10"/>
      <c r="N90" s="22"/>
      <c r="O90" s="12"/>
      <c r="P90" s="67"/>
    </row>
    <row r="91" spans="1:16" ht="13">
      <c r="A91" s="4"/>
      <c r="B91" s="5"/>
      <c r="C91" s="5"/>
      <c r="D91" s="5"/>
      <c r="E91" s="5"/>
      <c r="F91" s="12"/>
      <c r="G91" s="50"/>
      <c r="H91" s="12"/>
      <c r="I91" s="12"/>
      <c r="J91" s="10"/>
      <c r="K91" s="22"/>
      <c r="L91" s="12"/>
      <c r="M91" s="10"/>
      <c r="N91" s="22"/>
      <c r="O91" s="12"/>
      <c r="P91" s="12"/>
    </row>
    <row r="92" spans="1:16" ht="13">
      <c r="A92" s="4"/>
      <c r="B92" s="5"/>
      <c r="C92" s="5"/>
      <c r="D92" s="66" t="s">
        <v>103</v>
      </c>
      <c r="E92" s="5"/>
      <c r="F92" s="12"/>
      <c r="G92" s="50"/>
      <c r="H92" s="12"/>
      <c r="I92" s="12"/>
      <c r="J92" s="10"/>
      <c r="K92" s="22"/>
      <c r="L92" s="12"/>
      <c r="M92" s="10"/>
      <c r="N92" s="22"/>
      <c r="O92" s="12"/>
      <c r="P92" s="12"/>
    </row>
    <row r="93" spans="1:16" ht="12.75" customHeight="1">
      <c r="D93" s="9" t="s">
        <v>102</v>
      </c>
    </row>
    <row r="96" spans="1:16" ht="13">
      <c r="D96" s="55" t="s">
        <v>74</v>
      </c>
      <c r="E96" s="56" t="s">
        <v>75</v>
      </c>
      <c r="F96" s="56" t="s">
        <v>76</v>
      </c>
    </row>
    <row r="97" spans="4:16" ht="13">
      <c r="D97" s="57" t="s">
        <v>77</v>
      </c>
      <c r="E97" s="58">
        <f>IF($K$16="","",DATE(YEAR($K$16),1,1))</f>
        <v>46023</v>
      </c>
      <c r="F97" s="58">
        <f>IF($K$16="","",DATE(YEAR($K$16)+1,1,1))</f>
        <v>46388</v>
      </c>
      <c r="M97" s="51"/>
      <c r="N97" s="38"/>
      <c r="O97" s="52" t="s">
        <v>73</v>
      </c>
      <c r="P97" s="53">
        <f>IF(K16="","",DATE(YEAR(K16)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 &gt; 31,"04.","03."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 &lt; 1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-31)))</f>
        <v>46117</v>
      </c>
    </row>
    <row r="98" spans="4:16" ht="13">
      <c r="D98" s="57" t="s">
        <v>78</v>
      </c>
      <c r="E98" s="58">
        <f>IF($K$16="","",DATE(YEAR($K$16),1,2))</f>
        <v>46024</v>
      </c>
      <c r="F98" s="58">
        <f>IF($K$16="","",DATE(YEAR($K$16)+1,1,2))</f>
        <v>46389</v>
      </c>
      <c r="M98" s="54"/>
      <c r="N98" s="54"/>
      <c r="O98" s="54"/>
      <c r="P98" s="53">
        <f>IF(K16="","",DATE((YEAR(K16)+1)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 &gt; 31,"04.","03."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 &lt; 1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-31)))</f>
        <v>46474</v>
      </c>
    </row>
    <row r="99" spans="4:16" ht="13">
      <c r="D99" s="57" t="s">
        <v>79</v>
      </c>
      <c r="E99" s="58">
        <f>IF($P$97="","",$P$97-2)</f>
        <v>46115</v>
      </c>
      <c r="F99" s="58">
        <f>IF($P$98="","",$P$98-2)</f>
        <v>46472</v>
      </c>
    </row>
    <row r="100" spans="4:16" ht="13">
      <c r="D100" s="57" t="s">
        <v>80</v>
      </c>
      <c r="E100" s="58">
        <f>IF($P$97="","",$P$97+1)</f>
        <v>46118</v>
      </c>
      <c r="F100" s="58">
        <f>IF($P$98="","",$P$98+1)</f>
        <v>46475</v>
      </c>
    </row>
    <row r="101" spans="4:16" ht="13">
      <c r="D101" s="57" t="s">
        <v>81</v>
      </c>
      <c r="E101" s="58">
        <f>IF($P$97="","",$P$97+39)</f>
        <v>46156</v>
      </c>
      <c r="F101" s="58">
        <f>IF($P$98="","",$P$98+39)</f>
        <v>46513</v>
      </c>
    </row>
    <row r="102" spans="4:16" ht="13">
      <c r="D102" s="57" t="s">
        <v>82</v>
      </c>
      <c r="E102" s="58">
        <f>IF($P$97="","",$P$97+50)</f>
        <v>46167</v>
      </c>
      <c r="F102" s="58">
        <f>IF($P$98="","",$P$98+50)</f>
        <v>46524</v>
      </c>
    </row>
    <row r="103" spans="4:16" ht="13">
      <c r="D103" s="57" t="s">
        <v>83</v>
      </c>
      <c r="E103" s="58">
        <f>IF($K$16="","",DATE(YEAR($K$16),5,1))</f>
        <v>46143</v>
      </c>
      <c r="F103" s="58">
        <f>IF($K$16="","",DATE(YEAR($K$16)+1,5,1))</f>
        <v>46508</v>
      </c>
    </row>
    <row r="104" spans="4:16" ht="13">
      <c r="D104" s="57" t="s">
        <v>84</v>
      </c>
      <c r="E104" s="58">
        <f>IF($K$16="","",DATE(YEAR($K$16),8,1))</f>
        <v>46235</v>
      </c>
      <c r="F104" s="58">
        <f>IF($K$16="","",DATE(YEAR($K$16)+1,8,1))</f>
        <v>46600</v>
      </c>
    </row>
    <row r="105" spans="4:16" ht="13">
      <c r="D105" s="57" t="s">
        <v>85</v>
      </c>
      <c r="E105" s="58">
        <f>IF($K$16="","",DATE(YEAR($K$16),12,25))</f>
        <v>46381</v>
      </c>
      <c r="F105" s="58">
        <f>IF($K$16="","",DATE(YEAR($K$16)+1,12,25))</f>
        <v>46746</v>
      </c>
    </row>
    <row r="106" spans="4:16" ht="13">
      <c r="D106" s="57" t="s">
        <v>86</v>
      </c>
      <c r="E106" s="58">
        <f>IF($K$16="","",DATE(YEAR($K$16),12,26))</f>
        <v>46382</v>
      </c>
      <c r="F106" s="58">
        <f>IF($K$16="","",DATE(YEAR($K$16)+1,12,26))</f>
        <v>46747</v>
      </c>
    </row>
    <row r="107" spans="4:16" ht="13">
      <c r="D107" s="57" t="s">
        <v>87</v>
      </c>
      <c r="E107" s="58">
        <f>IF($K$16="","",DATE(YEAR($K$16),12,31))</f>
        <v>46387</v>
      </c>
      <c r="F107" s="58">
        <f>IF($K$16="","",DATE(YEAR($K$16)+1,12,31))</f>
        <v>46752</v>
      </c>
    </row>
  </sheetData>
  <sheetProtection sheet="1" objects="1" scenarios="1" selectLockedCells="1"/>
  <mergeCells count="89">
    <mergeCell ref="D90:E90"/>
    <mergeCell ref="D84:E84"/>
    <mergeCell ref="D85:E85"/>
    <mergeCell ref="D86:E86"/>
    <mergeCell ref="D87:E87"/>
    <mergeCell ref="D88:E88"/>
    <mergeCell ref="D89:E89"/>
    <mergeCell ref="D75:E75"/>
    <mergeCell ref="D76:E76"/>
    <mergeCell ref="D77:E77"/>
    <mergeCell ref="B78:B86"/>
    <mergeCell ref="D78:E78"/>
    <mergeCell ref="D79:E79"/>
    <mergeCell ref="D80:E80"/>
    <mergeCell ref="D81:E81"/>
    <mergeCell ref="D82:E82"/>
    <mergeCell ref="D83:E83"/>
    <mergeCell ref="D68:E68"/>
    <mergeCell ref="D69:E69"/>
    <mergeCell ref="D70:E70"/>
    <mergeCell ref="B71:B74"/>
    <mergeCell ref="D71:E71"/>
    <mergeCell ref="D72:E72"/>
    <mergeCell ref="D73:E73"/>
    <mergeCell ref="D74:E74"/>
    <mergeCell ref="D61:E61"/>
    <mergeCell ref="B62:B67"/>
    <mergeCell ref="D62:E62"/>
    <mergeCell ref="D63:E63"/>
    <mergeCell ref="D64:E64"/>
    <mergeCell ref="D65:E65"/>
    <mergeCell ref="D66:E66"/>
    <mergeCell ref="D67:E67"/>
    <mergeCell ref="D55:E55"/>
    <mergeCell ref="B56:B60"/>
    <mergeCell ref="D56:E56"/>
    <mergeCell ref="D57:E57"/>
    <mergeCell ref="D58:E58"/>
    <mergeCell ref="D59:E59"/>
    <mergeCell ref="D60:E60"/>
    <mergeCell ref="D42:E42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37:E37"/>
    <mergeCell ref="D38:F38"/>
    <mergeCell ref="D39:E39"/>
    <mergeCell ref="D40:E40"/>
    <mergeCell ref="D41:E41"/>
    <mergeCell ref="D27:E27"/>
    <mergeCell ref="B28:B36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G14:H14"/>
    <mergeCell ref="B16:B26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E7:N7"/>
    <mergeCell ref="E8:N8"/>
    <mergeCell ref="E9:N9"/>
    <mergeCell ref="D11:P11"/>
    <mergeCell ref="G13:H13"/>
    <mergeCell ref="J13:K13"/>
    <mergeCell ref="M13:N13"/>
  </mergeCells>
  <conditionalFormatting sqref="F13:G13">
    <cfRule type="cellIs" dxfId="58" priority="6" operator="equal">
      <formula>7</formula>
    </cfRule>
    <cfRule type="cellIs" dxfId="57" priority="7" operator="equal">
      <formula>1</formula>
    </cfRule>
  </conditionalFormatting>
  <conditionalFormatting sqref="H50">
    <cfRule type="expression" dxfId="56" priority="10">
      <formula>H50&lt;10</formula>
    </cfRule>
  </conditionalFormatting>
  <conditionalFormatting sqref="J13">
    <cfRule type="cellIs" dxfId="55" priority="99" operator="equal">
      <formula>7</formula>
    </cfRule>
    <cfRule type="cellIs" dxfId="54" priority="100" operator="equal">
      <formula>1</formula>
    </cfRule>
  </conditionalFormatting>
  <conditionalFormatting sqref="J15:J37 M15:M92">
    <cfRule type="cellIs" dxfId="53" priority="1" operator="equal">
      <formula>7</formula>
    </cfRule>
    <cfRule type="cellIs" dxfId="52" priority="2" operator="equal">
      <formula>1</formula>
    </cfRule>
  </conditionalFormatting>
  <conditionalFormatting sqref="J39:J51">
    <cfRule type="cellIs" dxfId="51" priority="17" operator="equal">
      <formula>7</formula>
    </cfRule>
    <cfRule type="cellIs" dxfId="50" priority="18" operator="equal">
      <formula>1</formula>
    </cfRule>
  </conditionalFormatting>
  <conditionalFormatting sqref="J53:J92">
    <cfRule type="cellIs" dxfId="49" priority="13" operator="equal">
      <formula>7</formula>
    </cfRule>
    <cfRule type="cellIs" dxfId="48" priority="14" operator="equal">
      <formula>1</formula>
    </cfRule>
  </conditionalFormatting>
  <conditionalFormatting sqref="M13">
    <cfRule type="cellIs" dxfId="47" priority="97" operator="equal">
      <formula>7</formula>
    </cfRule>
    <cfRule type="cellIs" dxfId="46" priority="98" operator="equal">
      <formula>1</formula>
    </cfRule>
  </conditionalFormatting>
  <conditionalFormatting sqref="P13">
    <cfRule type="cellIs" dxfId="45" priority="8" operator="equal">
      <formula>7</formula>
    </cfRule>
    <cfRule type="cellIs" dxfId="44" priority="9" operator="equal">
      <formula>1</formula>
    </cfRule>
  </conditionalFormatting>
  <conditionalFormatting sqref="P80">
    <cfRule type="expression" dxfId="43" priority="108">
      <formula>WORKDAY($N78,1,Feiertage)&lt;#REF!</formula>
    </cfRule>
  </conditionalFormatting>
  <dataValidations count="2">
    <dataValidation type="list" allowBlank="1" showInputMessage="1" showErrorMessage="1" sqref="G38" xr:uid="{F51ECB15-6BE7-45A5-8DDB-E432D8DA2E2B}">
      <formula1>"40 KT,50 KT"</formula1>
    </dataValidation>
    <dataValidation type="list" allowBlank="1" showInputMessage="1" showErrorMessage="1" sqref="G65" xr:uid="{B5ACC57A-879A-4547-93CC-7102577DEBCC}">
      <formula1>"-,3"</formula1>
    </dataValidation>
  </dataValidations>
  <pageMargins left="0.59055118110236227" right="0.39370078740157483" top="0.39370078740157483" bottom="0.59055118110236227" header="0.51181102362204722" footer="0.31496062992125984"/>
  <pageSetup paperSize="9" scale="79" orientation="portrait" r:id="rId1"/>
  <headerFooter>
    <oddFooter>&amp;L&amp;8 &amp;F [&amp;A]&amp;R&amp;8Druck: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P112"/>
  <sheetViews>
    <sheetView tabSelected="1" zoomScaleNormal="100" workbookViewId="0">
      <selection activeCell="E7" sqref="E7:N7"/>
    </sheetView>
  </sheetViews>
  <sheetFormatPr baseColWidth="10" defaultColWidth="11.453125" defaultRowHeight="12.5"/>
  <cols>
    <col min="1" max="1" width="2" style="1" customWidth="1"/>
    <col min="2" max="2" width="3.1796875" style="1" customWidth="1"/>
    <col min="3" max="3" width="0.81640625" style="1" customWidth="1"/>
    <col min="4" max="4" width="17.1796875" style="1" customWidth="1"/>
    <col min="5" max="5" width="24.26953125" style="1" customWidth="1"/>
    <col min="6" max="6" width="13.54296875" style="1" customWidth="1"/>
    <col min="7" max="8" width="5.7265625" style="1" customWidth="1"/>
    <col min="9" max="9" width="1.453125" style="1" customWidth="1"/>
    <col min="10" max="10" width="3.54296875" style="1" customWidth="1"/>
    <col min="11" max="11" width="7.453125" style="1" customWidth="1"/>
    <col min="12" max="12" width="1.7265625" style="1" customWidth="1"/>
    <col min="13" max="13" width="3.54296875" style="1" customWidth="1"/>
    <col min="14" max="14" width="7.453125" style="1" customWidth="1"/>
    <col min="15" max="15" width="1.7265625" style="6" customWidth="1"/>
    <col min="16" max="16" width="20" style="1" customWidth="1"/>
    <col min="17" max="16384" width="11.453125" style="1"/>
  </cols>
  <sheetData>
    <row r="5" spans="1:16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7" spans="1:16" ht="13">
      <c r="A7" s="4"/>
      <c r="B7" s="4"/>
      <c r="C7" s="4"/>
      <c r="D7" s="5" t="s">
        <v>0</v>
      </c>
      <c r="E7" s="73"/>
      <c r="F7" s="73"/>
      <c r="G7" s="73"/>
      <c r="H7" s="73"/>
      <c r="I7" s="73"/>
      <c r="J7" s="73"/>
      <c r="K7" s="73"/>
      <c r="L7" s="73"/>
      <c r="M7" s="73"/>
      <c r="N7" s="73"/>
      <c r="P7" s="7" t="s">
        <v>130</v>
      </c>
    </row>
    <row r="8" spans="1:16" ht="13">
      <c r="A8" s="4"/>
      <c r="B8" s="4"/>
      <c r="C8" s="4"/>
      <c r="D8" s="5" t="s">
        <v>1</v>
      </c>
      <c r="E8" s="74"/>
      <c r="F8" s="74"/>
      <c r="G8" s="74"/>
      <c r="H8" s="74"/>
      <c r="I8" s="74"/>
      <c r="J8" s="74"/>
      <c r="K8" s="74"/>
      <c r="L8" s="74"/>
      <c r="M8" s="74"/>
      <c r="N8" s="74"/>
      <c r="P8" s="7"/>
    </row>
    <row r="9" spans="1:16" ht="13">
      <c r="A9" s="4"/>
      <c r="B9" s="4"/>
      <c r="C9" s="4"/>
      <c r="D9" s="5" t="s">
        <v>89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1" spans="1:16" ht="18">
      <c r="A11" s="8"/>
      <c r="B11" s="8"/>
      <c r="C11" s="8"/>
      <c r="D11" s="76" t="s">
        <v>107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ht="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9"/>
    </row>
    <row r="13" spans="1:16" ht="12.75" customHeight="1">
      <c r="B13" s="9"/>
      <c r="C13" s="9"/>
      <c r="D13" s="9"/>
      <c r="E13" s="9"/>
      <c r="F13" s="13" t="s">
        <v>2</v>
      </c>
      <c r="G13" s="79" t="s">
        <v>3</v>
      </c>
      <c r="H13" s="79"/>
      <c r="I13" s="12"/>
      <c r="J13" s="80" t="s">
        <v>4</v>
      </c>
      <c r="K13" s="80"/>
      <c r="L13" s="12"/>
      <c r="M13" s="79" t="s">
        <v>5</v>
      </c>
      <c r="N13" s="79"/>
      <c r="O13" s="12"/>
      <c r="P13" s="62" t="s">
        <v>6</v>
      </c>
    </row>
    <row r="14" spans="1:16" ht="13">
      <c r="B14" s="9"/>
      <c r="C14" s="9"/>
      <c r="D14" s="9"/>
      <c r="E14" s="9"/>
      <c r="F14" s="12"/>
      <c r="G14" s="81" t="s">
        <v>7</v>
      </c>
      <c r="H14" s="81"/>
      <c r="I14" s="12"/>
      <c r="J14" s="14"/>
      <c r="K14" s="12"/>
      <c r="L14" s="12"/>
      <c r="M14" s="14"/>
      <c r="N14" s="12"/>
      <c r="O14" s="12"/>
      <c r="P14" s="9"/>
    </row>
    <row r="15" spans="1:16" ht="13">
      <c r="B15" s="9"/>
      <c r="C15" s="9"/>
      <c r="D15" s="9"/>
      <c r="E15" s="9"/>
      <c r="F15" s="12"/>
      <c r="G15" s="63" t="s">
        <v>8</v>
      </c>
      <c r="H15" s="27" t="s">
        <v>9</v>
      </c>
      <c r="I15" s="12"/>
      <c r="J15" s="10"/>
      <c r="K15" s="15"/>
      <c r="L15" s="12"/>
      <c r="M15" s="10"/>
      <c r="N15" s="15"/>
      <c r="O15" s="12"/>
      <c r="P15" s="9"/>
    </row>
    <row r="16" spans="1:16" ht="13">
      <c r="B16" s="82" t="s">
        <v>10</v>
      </c>
      <c r="C16" s="9"/>
      <c r="D16" s="83" t="s">
        <v>11</v>
      </c>
      <c r="E16" s="83"/>
      <c r="F16" s="12" t="s">
        <v>12</v>
      </c>
      <c r="G16" s="11">
        <v>20</v>
      </c>
      <c r="H16" s="16"/>
      <c r="I16" s="12"/>
      <c r="J16" s="17">
        <f>IF(K16="","",WEEKDAY(K16))</f>
        <v>5</v>
      </c>
      <c r="K16" s="18">
        <v>46023</v>
      </c>
      <c r="L16" s="12"/>
      <c r="M16" s="19">
        <f>IF(N16="","",WEEKDAY(N16))</f>
        <v>5</v>
      </c>
      <c r="N16" s="20">
        <f>IF($K16="","",WORKDAY($K16,IF($H16="",$G16-1,IF($H16=0,0,$H16-1)),Feiertage))</f>
        <v>46051</v>
      </c>
      <c r="O16" s="5"/>
      <c r="P16" s="67"/>
    </row>
    <row r="17" spans="1:16" ht="5.25" customHeight="1">
      <c r="B17" s="82"/>
      <c r="C17" s="9"/>
      <c r="D17" s="83"/>
      <c r="E17" s="83"/>
      <c r="F17" s="21"/>
      <c r="G17" s="11"/>
      <c r="H17" s="12"/>
      <c r="I17" s="12"/>
      <c r="J17" s="10"/>
      <c r="K17" s="22"/>
      <c r="L17" s="12"/>
      <c r="M17" s="10"/>
      <c r="N17" s="22"/>
      <c r="O17" s="12"/>
      <c r="P17" s="12"/>
    </row>
    <row r="18" spans="1:16" ht="13">
      <c r="B18" s="82"/>
      <c r="C18" s="9"/>
      <c r="D18" s="83" t="s">
        <v>13</v>
      </c>
      <c r="E18" s="83"/>
      <c r="F18" s="12" t="s">
        <v>14</v>
      </c>
      <c r="G18" s="11">
        <v>15</v>
      </c>
      <c r="H18" s="16"/>
      <c r="I18" s="12"/>
      <c r="J18" s="19">
        <f>IF(K18="","",WEEKDAY(K18))</f>
        <v>6</v>
      </c>
      <c r="K18" s="20">
        <f>IF($N16="","",WORKDAY($N16,IF(ISBLANK($H18)+($H18&gt;=1),1,IF($H18=0,0,"")),Feiertage))</f>
        <v>46052</v>
      </c>
      <c r="L18" s="5"/>
      <c r="M18" s="19">
        <f>IF(N18="","",WEEKDAY(N18))</f>
        <v>5</v>
      </c>
      <c r="N18" s="20">
        <f>IF($K18="","",WORKDAY($K18,IF($H18="",$G18-1,IF($H18=0,0,$H18-1)),Feiertage))</f>
        <v>46072</v>
      </c>
      <c r="O18" s="5"/>
      <c r="P18" s="67"/>
    </row>
    <row r="19" spans="1:16" ht="5.25" customHeight="1">
      <c r="B19" s="82"/>
      <c r="C19" s="9"/>
      <c r="D19" s="83"/>
      <c r="E19" s="83"/>
      <c r="F19" s="12"/>
      <c r="G19" s="11"/>
      <c r="H19" s="12"/>
      <c r="I19" s="12"/>
      <c r="J19" s="10"/>
      <c r="K19" s="22"/>
      <c r="L19" s="12"/>
      <c r="M19" s="10"/>
      <c r="N19" s="22"/>
      <c r="O19" s="12"/>
      <c r="P19" s="12"/>
    </row>
    <row r="20" spans="1:16" ht="13">
      <c r="B20" s="82"/>
      <c r="C20" s="9"/>
      <c r="D20" s="83" t="s">
        <v>110</v>
      </c>
      <c r="E20" s="83"/>
      <c r="F20" s="12" t="s">
        <v>19</v>
      </c>
      <c r="G20" s="11">
        <v>4</v>
      </c>
      <c r="H20" s="16"/>
      <c r="I20" s="12"/>
      <c r="J20" s="19">
        <f>IF(K20="","",WEEKDAY(K20))</f>
        <v>6</v>
      </c>
      <c r="K20" s="20">
        <f>IF($N18="","",WORKDAY($N18,IF(ISBLANK($H20)+($H20&gt;=1),1,IF($H20=0,0,"")),Feiertage))</f>
        <v>46073</v>
      </c>
      <c r="L20" s="5"/>
      <c r="M20" s="19">
        <f>IF(N20="","",WEEKDAY(N20))</f>
        <v>4</v>
      </c>
      <c r="N20" s="20">
        <f>IF($K20="","",WORKDAY($K20,IF($H20="",$G20-1,IF($H20=0,0,$H20-1)),Feiertage))</f>
        <v>46078</v>
      </c>
      <c r="O20" s="5"/>
      <c r="P20" s="64" t="s">
        <v>109</v>
      </c>
    </row>
    <row r="21" spans="1:16" ht="5.25" customHeight="1">
      <c r="B21" s="82"/>
      <c r="C21" s="9"/>
      <c r="D21" s="83"/>
      <c r="E21" s="83"/>
      <c r="F21" s="12"/>
      <c r="G21" s="11"/>
      <c r="H21" s="12"/>
      <c r="I21" s="12"/>
      <c r="J21" s="10"/>
      <c r="K21" s="22"/>
      <c r="L21" s="12"/>
      <c r="M21" s="10"/>
      <c r="N21" s="22"/>
      <c r="O21" s="12"/>
      <c r="P21" s="12"/>
    </row>
    <row r="22" spans="1:16" ht="13">
      <c r="A22" s="23"/>
      <c r="B22" s="82"/>
      <c r="C22" s="24"/>
      <c r="D22" s="83" t="s">
        <v>127</v>
      </c>
      <c r="E22" s="83"/>
      <c r="F22" s="21" t="s">
        <v>12</v>
      </c>
      <c r="G22" s="11">
        <v>5</v>
      </c>
      <c r="H22" s="16"/>
      <c r="I22" s="12"/>
      <c r="J22" s="19">
        <f>IF(K22="","",WEEKDAY(K22))</f>
        <v>6</v>
      </c>
      <c r="K22" s="20">
        <f>IF($N18="","",WORKDAY($N18,IF(ISBLANK($H22)+($H22&gt;=1),1,IF($H22=0,0,"")),Feiertage))</f>
        <v>46073</v>
      </c>
      <c r="L22" s="5"/>
      <c r="M22" s="19">
        <f>IF(N22="","",WEEKDAY(N22))</f>
        <v>5</v>
      </c>
      <c r="N22" s="20">
        <f>IF($K22="","",WORKDAY($K22,IF($H22="",$G22-1,IF($H22=0,0,$H22-1)),Feiertage))</f>
        <v>46079</v>
      </c>
      <c r="O22" s="5"/>
      <c r="P22" s="67"/>
    </row>
    <row r="23" spans="1:16" ht="5.25" customHeight="1">
      <c r="A23" s="23"/>
      <c r="B23" s="82"/>
      <c r="C23" s="24"/>
      <c r="D23" s="83"/>
      <c r="E23" s="83"/>
      <c r="F23" s="21"/>
      <c r="G23" s="11"/>
      <c r="H23" s="12"/>
      <c r="I23" s="12"/>
      <c r="J23" s="10"/>
      <c r="K23" s="22"/>
      <c r="L23" s="12"/>
      <c r="M23" s="10"/>
      <c r="N23" s="22"/>
      <c r="O23" s="12"/>
      <c r="P23" s="12"/>
    </row>
    <row r="24" spans="1:16" ht="13">
      <c r="B24" s="82"/>
      <c r="C24" s="9"/>
      <c r="D24" s="83" t="s">
        <v>15</v>
      </c>
      <c r="E24" s="83"/>
      <c r="F24" s="12" t="s">
        <v>14</v>
      </c>
      <c r="G24" s="11">
        <v>1</v>
      </c>
      <c r="H24" s="16"/>
      <c r="I24" s="12"/>
      <c r="J24" s="19">
        <f>IF(K24="","",WEEKDAY(K24))</f>
        <v>6</v>
      </c>
      <c r="K24" s="20">
        <f>IF($N22="","",WORKDAY($N22,IF(ISBLANK($H24)+($H24&gt;=1),1,IF($H24=0,0,"")),Feiertage))</f>
        <v>46080</v>
      </c>
      <c r="L24" s="5"/>
      <c r="M24" s="19">
        <f>IF(N24="","",WEEKDAY(N24))</f>
        <v>6</v>
      </c>
      <c r="N24" s="20">
        <f>IF($K24="","",WORKDAY($K24,IF($H24="",$G24-1,IF($H24=0,0,$H24-1)),Feiertage))</f>
        <v>46080</v>
      </c>
      <c r="O24" s="5"/>
      <c r="P24" s="67"/>
    </row>
    <row r="25" spans="1:16" ht="5.25" customHeight="1">
      <c r="B25" s="82"/>
      <c r="C25" s="9"/>
      <c r="D25" s="83"/>
      <c r="E25" s="83"/>
      <c r="F25" s="12"/>
      <c r="G25" s="9"/>
      <c r="H25" s="9"/>
      <c r="I25" s="9"/>
      <c r="J25" s="10"/>
      <c r="K25" s="22"/>
      <c r="L25" s="9"/>
      <c r="M25" s="10"/>
      <c r="N25" s="22"/>
      <c r="O25" s="9"/>
      <c r="P25" s="12"/>
    </row>
    <row r="26" spans="1:16" ht="13">
      <c r="A26" s="23"/>
      <c r="B26" s="82"/>
      <c r="C26" s="24"/>
      <c r="D26" s="85" t="s">
        <v>16</v>
      </c>
      <c r="E26" s="85"/>
      <c r="F26" s="25" t="s">
        <v>12</v>
      </c>
      <c r="G26" s="11">
        <v>1</v>
      </c>
      <c r="H26" s="16"/>
      <c r="I26" s="12"/>
      <c r="J26" s="19">
        <f>IF(K26="","",WEEKDAY(K26))</f>
        <v>2</v>
      </c>
      <c r="K26" s="20">
        <f>IF($N24="","",WORKDAY($N24,IF(ISBLANK($H26)+($H26&gt;=1),1,IF($H26=0,0,"")),Feiertage))</f>
        <v>46083</v>
      </c>
      <c r="L26" s="5"/>
      <c r="M26" s="17">
        <f>IF(N26="","",WEEKDAY(N26))</f>
        <v>2</v>
      </c>
      <c r="N26" s="26">
        <f>IF($K26="","",WORKDAY($K26,IF($H26="",$G26-1,IF($H26=0,0,$H26-1)),Feiertage))</f>
        <v>46083</v>
      </c>
      <c r="O26" s="5"/>
      <c r="P26" s="67"/>
    </row>
    <row r="27" spans="1:16" ht="5.25" customHeight="1">
      <c r="B27" s="9"/>
      <c r="C27" s="9"/>
      <c r="D27" s="83"/>
      <c r="E27" s="83"/>
      <c r="F27" s="12"/>
      <c r="G27" s="11"/>
      <c r="H27" s="12"/>
      <c r="I27" s="12"/>
      <c r="J27" s="10"/>
      <c r="K27" s="22"/>
      <c r="L27" s="12"/>
      <c r="M27" s="10"/>
      <c r="N27" s="22"/>
      <c r="O27" s="12"/>
      <c r="P27" s="12"/>
    </row>
    <row r="28" spans="1:16" ht="13">
      <c r="B28" s="84" t="s">
        <v>17</v>
      </c>
      <c r="C28" s="9"/>
      <c r="D28" s="85" t="s">
        <v>18</v>
      </c>
      <c r="E28" s="85"/>
      <c r="F28" s="27" t="s">
        <v>19</v>
      </c>
      <c r="G28" s="11">
        <v>1</v>
      </c>
      <c r="H28" s="16"/>
      <c r="I28" s="12"/>
      <c r="J28" s="17">
        <f>IF(K28="","",WEEKDAY(K28))</f>
        <v>3</v>
      </c>
      <c r="K28" s="26">
        <f>IF($N26="","",WORKDAY($N26,IF(ISBLANK($H28)+($H28&gt;=1),1,IF($H28=0,0,"")),Feiertage))</f>
        <v>46084</v>
      </c>
      <c r="L28" s="5"/>
      <c r="M28" s="19">
        <f>IF(N28="","",WEEKDAY(N28))</f>
        <v>3</v>
      </c>
      <c r="N28" s="20">
        <f>IFERROR(IF(WORKDAY($K28,IF($H28="",$G28-1,IF($H28=0,0,$H28-1)),Feiertage)&gt;=$N20,IF($K28="","",WORKDAY($K28,IF($H28="",$G28-1,IF($H28=0,0,$H28-1)),Feiertage)),$N20),"")</f>
        <v>46084</v>
      </c>
      <c r="O28" s="5"/>
      <c r="P28" s="64" t="s">
        <v>112</v>
      </c>
    </row>
    <row r="29" spans="1:16" ht="5.25" customHeight="1">
      <c r="B29" s="84"/>
      <c r="C29" s="9"/>
      <c r="D29" s="83"/>
      <c r="E29" s="83"/>
      <c r="F29" s="12"/>
      <c r="G29" s="11"/>
      <c r="H29" s="12"/>
      <c r="I29" s="12"/>
      <c r="J29" s="10"/>
      <c r="K29" s="22"/>
      <c r="L29" s="12"/>
      <c r="M29" s="10"/>
      <c r="N29" s="22"/>
      <c r="O29" s="12"/>
      <c r="P29" s="12"/>
    </row>
    <row r="30" spans="1:16" ht="12.75" customHeight="1">
      <c r="B30" s="84"/>
      <c r="C30" s="9"/>
      <c r="D30" s="83" t="s">
        <v>120</v>
      </c>
      <c r="E30" s="83"/>
      <c r="F30" s="12" t="s">
        <v>111</v>
      </c>
      <c r="G30" s="11">
        <v>4</v>
      </c>
      <c r="H30" s="16"/>
      <c r="I30" s="12"/>
      <c r="J30" s="19">
        <f>IF(K30="","",WEEKDAY(K30))</f>
        <v>4</v>
      </c>
      <c r="K30" s="20">
        <f>IF($N28="","",WORKDAY($N28,IF(ISBLANK($H30)+($H30&gt;=1),1,IF($H30=0,0,"")),Feiertage))</f>
        <v>46085</v>
      </c>
      <c r="L30" s="5"/>
      <c r="M30" s="19">
        <f>IF(N30="","",WEEKDAY(N30))</f>
        <v>2</v>
      </c>
      <c r="N30" s="20">
        <f>IF($K30="","",WORKDAY($K30,IF($H30="",$G30-1,IF($H30=0,0,$H30-1)),Feiertage))</f>
        <v>46090</v>
      </c>
      <c r="O30" s="5"/>
      <c r="P30" s="67"/>
    </row>
    <row r="31" spans="1:16" ht="5.25" customHeight="1">
      <c r="B31" s="84"/>
      <c r="C31" s="9"/>
      <c r="D31" s="83"/>
      <c r="E31" s="83"/>
      <c r="F31" s="12"/>
      <c r="G31" s="11"/>
      <c r="H31" s="12"/>
      <c r="I31" s="12"/>
      <c r="J31" s="10"/>
      <c r="K31" s="22"/>
      <c r="L31" s="12"/>
      <c r="M31" s="10"/>
      <c r="N31" s="22"/>
      <c r="O31" s="12"/>
      <c r="P31" s="12"/>
    </row>
    <row r="32" spans="1:16" ht="13">
      <c r="B32" s="84"/>
      <c r="C32" s="9"/>
      <c r="D32" s="83" t="s">
        <v>20</v>
      </c>
      <c r="E32" s="83"/>
      <c r="F32" s="12" t="s">
        <v>21</v>
      </c>
      <c r="G32" s="11">
        <v>4</v>
      </c>
      <c r="H32" s="16"/>
      <c r="I32" s="12"/>
      <c r="J32" s="19">
        <f>IF(K32="","",WEEKDAY(K32))</f>
        <v>3</v>
      </c>
      <c r="K32" s="20">
        <f>IF($N30="","",WORKDAY($N30,IF(ISBLANK($H32)+($H32&gt;=1),1,IF($H32=0,0,"")),Feiertage))</f>
        <v>46091</v>
      </c>
      <c r="L32" s="5"/>
      <c r="M32" s="19">
        <f>IF(N32="","",WEEKDAY(N32))</f>
        <v>6</v>
      </c>
      <c r="N32" s="20">
        <f>IF($K32="","",WORKDAY($K32,IF($H32="",$G32-1,IF($H32=0,0,$H32-1)),Feiertage))</f>
        <v>46094</v>
      </c>
      <c r="O32" s="5"/>
      <c r="P32" s="67"/>
    </row>
    <row r="33" spans="1:16" ht="5.25" customHeight="1">
      <c r="B33" s="84"/>
      <c r="C33" s="9"/>
      <c r="D33" s="83"/>
      <c r="E33" s="83"/>
      <c r="F33" s="12"/>
      <c r="G33" s="11"/>
      <c r="H33" s="12"/>
      <c r="I33" s="12"/>
      <c r="J33" s="10"/>
      <c r="K33" s="22"/>
      <c r="L33" s="12"/>
      <c r="M33" s="10"/>
      <c r="N33" s="22"/>
      <c r="O33" s="12"/>
      <c r="P33" s="12"/>
    </row>
    <row r="34" spans="1:16" ht="12.75" customHeight="1">
      <c r="B34" s="84"/>
      <c r="C34" s="9"/>
      <c r="D34" s="83" t="s">
        <v>121</v>
      </c>
      <c r="E34" s="83"/>
      <c r="F34" s="12" t="s">
        <v>22</v>
      </c>
      <c r="G34" s="11">
        <v>4</v>
      </c>
      <c r="H34" s="16"/>
      <c r="I34" s="12"/>
      <c r="J34" s="19">
        <f>IF(K34="","",WEEKDAY(K34))</f>
        <v>2</v>
      </c>
      <c r="K34" s="20">
        <f>IF($N32="","",WORKDAY($N32,IF(ISBLANK($H34)+($H34&gt;=1),1,IF($H34=0,0,"")),Feiertage))</f>
        <v>46097</v>
      </c>
      <c r="L34" s="5"/>
      <c r="M34" s="19">
        <f>IF(N34="","",WEEKDAY(N34))</f>
        <v>5</v>
      </c>
      <c r="N34" s="20">
        <f>IF($K34="","",WORKDAY($K34,IF($H34="",$G34-1,IF($H34=0,0,$H34-1)),Feiertage))</f>
        <v>46100</v>
      </c>
      <c r="O34" s="5"/>
      <c r="P34" s="67"/>
    </row>
    <row r="35" spans="1:16" ht="5.25" customHeight="1">
      <c r="B35" s="84"/>
      <c r="C35" s="9"/>
      <c r="D35" s="83"/>
      <c r="E35" s="83"/>
      <c r="F35" s="12"/>
      <c r="G35" s="11"/>
      <c r="H35" s="12"/>
      <c r="I35" s="12"/>
      <c r="J35" s="10"/>
      <c r="K35" s="22"/>
      <c r="L35" s="12"/>
      <c r="M35" s="10"/>
      <c r="N35" s="22"/>
      <c r="O35" s="12"/>
      <c r="P35" s="12"/>
    </row>
    <row r="36" spans="1:16" ht="13">
      <c r="B36" s="84"/>
      <c r="C36" s="9"/>
      <c r="D36" s="88" t="s">
        <v>23</v>
      </c>
      <c r="E36" s="88"/>
      <c r="F36" s="12" t="s">
        <v>24</v>
      </c>
      <c r="G36" s="11">
        <v>1</v>
      </c>
      <c r="H36" s="16"/>
      <c r="I36" s="12"/>
      <c r="J36" s="19">
        <f>IF(K36="","",WEEKDAY(K36))</f>
        <v>6</v>
      </c>
      <c r="K36" s="20">
        <f>IF($N34="","",WORKDAY($N34,IF(ISBLANK($H36)+($H36&gt;=1),1,IF($H36=0,0,"")),Feiertage))</f>
        <v>46101</v>
      </c>
      <c r="L36" s="5"/>
      <c r="M36" s="28">
        <f>IF(N36="","",WEEKDAY(N36))</f>
        <v>6</v>
      </c>
      <c r="N36" s="29">
        <f>IF($K36="","",WORKDAY($K36,IF($H36="",$G36-1,IF($H36=0,0,$H36-1)),Feiertage))</f>
        <v>46101</v>
      </c>
      <c r="O36" s="5"/>
      <c r="P36" s="67"/>
    </row>
    <row r="37" spans="1:16" ht="5.25" customHeight="1">
      <c r="B37" s="9"/>
      <c r="C37" s="9"/>
      <c r="D37" s="83"/>
      <c r="E37" s="83"/>
      <c r="F37" s="12"/>
      <c r="G37" s="11"/>
      <c r="H37" s="12"/>
      <c r="I37" s="12"/>
      <c r="J37" s="10"/>
      <c r="K37" s="22"/>
      <c r="L37" s="12"/>
      <c r="M37" s="10"/>
      <c r="N37" s="22"/>
      <c r="O37" s="12"/>
      <c r="P37" s="12"/>
    </row>
    <row r="38" spans="1:16" ht="13">
      <c r="A38" s="4"/>
      <c r="B38" s="5"/>
      <c r="C38" s="5"/>
      <c r="D38" s="94" t="s">
        <v>106</v>
      </c>
      <c r="E38" s="94"/>
      <c r="F38" s="30" t="s">
        <v>25</v>
      </c>
      <c r="G38" s="30" t="s">
        <v>26</v>
      </c>
      <c r="H38" s="40"/>
      <c r="I38" s="31"/>
      <c r="J38" s="32" t="s">
        <v>27</v>
      </c>
      <c r="K38" s="32"/>
      <c r="L38" s="12"/>
      <c r="M38" s="68">
        <f>IF(N38="","",WEEKDAY(N38))</f>
        <v>5</v>
      </c>
      <c r="N38" s="69">
        <f>IF($N36="","",IF(WEEKDAY($N36+MID($G38,1,2))=7,$N36+MID($G38,1,2)+2,IF(WEEKDAY($N36+MID($G38,1,2))=1,$N36+MID($G38,1,2)+1,$N36+MID($G38,1,2))))</f>
        <v>46121</v>
      </c>
      <c r="O38" s="5"/>
      <c r="P38" s="67"/>
    </row>
    <row r="39" spans="1:16" ht="5.25" customHeight="1">
      <c r="A39" s="4"/>
      <c r="B39" s="5"/>
      <c r="C39" s="5"/>
      <c r="D39" s="83"/>
      <c r="E39" s="83"/>
      <c r="F39" s="12"/>
      <c r="G39" s="11"/>
      <c r="H39" s="12"/>
      <c r="I39" s="12"/>
      <c r="J39" s="33"/>
      <c r="K39" s="9"/>
      <c r="L39" s="12"/>
      <c r="M39" s="33"/>
      <c r="N39" s="9"/>
      <c r="O39" s="12"/>
      <c r="P39" s="12"/>
    </row>
    <row r="40" spans="1:16" ht="13">
      <c r="A40" s="4"/>
      <c r="B40" s="5"/>
      <c r="C40" s="5"/>
      <c r="D40" s="86" t="s">
        <v>28</v>
      </c>
      <c r="E40" s="86"/>
      <c r="F40" s="86"/>
      <c r="G40" s="34" t="s">
        <v>29</v>
      </c>
      <c r="H40" s="16"/>
      <c r="I40" s="12"/>
      <c r="J40" s="32" t="s">
        <v>27</v>
      </c>
      <c r="K40" s="32"/>
      <c r="L40" s="5"/>
      <c r="M40" s="33"/>
      <c r="N40" s="9"/>
      <c r="O40" s="12"/>
      <c r="P40" s="67"/>
    </row>
    <row r="41" spans="1:16" ht="5.25" customHeight="1">
      <c r="A41" s="4"/>
      <c r="B41" s="5"/>
      <c r="C41" s="5"/>
      <c r="D41" s="83"/>
      <c r="E41" s="83"/>
      <c r="F41" s="12"/>
      <c r="G41" s="11"/>
      <c r="H41" s="12"/>
      <c r="I41" s="12"/>
      <c r="J41" s="33"/>
      <c r="K41" s="9"/>
      <c r="L41" s="12"/>
      <c r="M41" s="33"/>
      <c r="N41" s="9"/>
      <c r="O41" s="12"/>
      <c r="P41" s="12"/>
    </row>
    <row r="42" spans="1:16" ht="13">
      <c r="A42" s="4"/>
      <c r="B42" s="5"/>
      <c r="C42" s="5"/>
      <c r="D42" s="89" t="s">
        <v>30</v>
      </c>
      <c r="E42" s="90"/>
      <c r="F42" s="11" t="s">
        <v>25</v>
      </c>
      <c r="G42" s="11" t="str">
        <f>IF(AND(_xlfn.NUMBERVALUE(MID($G40,1,2))=40,OR($H40="",IFERROR(_xlfn.NUMBERVALUE($H$40),_xlfn.NUMBERVALUE(MID($H$40,1,SEARCH("K",$H$40)-1)))&gt;=40)),15,IF(AND(_xlfn.NUMBERVALUE(MID($G40,1,2))=50,OR($H40="",IFERROR(_xlfn.NUMBERVALUE($H$40),_xlfn.NUMBERVALUE(MID($H$40,1,SEARCH("K",$H$40)-1)))&gt;=50)),18,IF(IFERROR(_xlfn.NUMBERVALUE($H$40),_xlfn.NUMBERVALUE(MID($H$40,1,SEARCH("K",$H$40)-1)))&gt;=50,18,"Prüfen!")))&amp;" KT"</f>
        <v>15 KT</v>
      </c>
      <c r="H42" s="16"/>
      <c r="I42" s="12"/>
      <c r="J42" s="35">
        <f>IF(K42="","",WEEKDAY(K42))</f>
        <v>2</v>
      </c>
      <c r="K42" s="36">
        <f>IF($N36="","",IF($H42="",IF(WEEKDAY($N36+_xlfn.NUMBERVALUE(MID($G42,1,2)))=7,$N36+_xlfn.NUMBERVALUE(MID($G42,1,2))+2,IF(WEEKDAY($N36+_xlfn.NUMBERVALUE(MID($G42,1,2)))=1,$N36+_xlfn.NUMBERVALUE(MID($G42,1,2))+1,$N36+_xlfn.NUMBERVALUE(MID($G42,1,2)))),IF(WEEKDAY($N36+IFERROR(_xlfn.NUMBERVALUE($H$42),_xlfn.NUMBERVALUE(MID($H$42,1,SEARCH("K",$H$42)-1))))=7,$N36+IFERROR(_xlfn.NUMBERVALUE($H$42),_xlfn.NUMBERVALUE(MID($H$42,1,SEARCH("K",$H$42)-1)))+2,IF(WEEKDAY($N36+IFERROR(_xlfn.NUMBERVALUE($H$42),_xlfn.NUMBERVALUE(MID($H$42,1,SEARCH("K",$H$42)-1))))=1,$N36+IFERROR(_xlfn.NUMBERVALUE($H$42),_xlfn.NUMBERVALUE(MID($H$42,1,SEARCH("K",$H$42)-1)))+1,$N36+IFERROR(_xlfn.NUMBERVALUE($H$42),_xlfn.NUMBERVALUE(MID($H$42,1,SEARCH("K",$H$42)-1)))))))</f>
        <v>46118</v>
      </c>
      <c r="L42" s="5"/>
      <c r="M42" s="10"/>
      <c r="N42" s="22"/>
      <c r="O42" s="12"/>
      <c r="P42" s="64" t="s">
        <v>31</v>
      </c>
    </row>
    <row r="43" spans="1:16" ht="5.25" customHeight="1">
      <c r="A43" s="4"/>
      <c r="B43" s="5"/>
      <c r="C43" s="5"/>
      <c r="D43" s="83"/>
      <c r="E43" s="83"/>
      <c r="F43" s="12"/>
      <c r="G43" s="11"/>
      <c r="H43" s="12"/>
      <c r="I43" s="12"/>
      <c r="J43" s="10"/>
      <c r="K43" s="22"/>
      <c r="L43" s="12"/>
      <c r="M43" s="10"/>
      <c r="N43" s="22"/>
      <c r="O43" s="12"/>
      <c r="P43" s="12"/>
    </row>
    <row r="44" spans="1:16" ht="13">
      <c r="B44" s="59"/>
      <c r="C44" s="9"/>
      <c r="D44" s="83" t="s">
        <v>32</v>
      </c>
      <c r="E44" s="83"/>
      <c r="F44" s="12" t="s">
        <v>22</v>
      </c>
      <c r="G44" s="11">
        <v>1</v>
      </c>
      <c r="H44" s="16"/>
      <c r="I44" s="12"/>
      <c r="J44" s="19">
        <f>IF(K44="","",WEEKDAY(K44))</f>
        <v>3</v>
      </c>
      <c r="K44" s="20">
        <f>IF($K42="","",WORKDAY($K42,IF(ISBLANK($H44)+($H44&gt;=1),1,IF($H44=0,0,"")),Feiertage))</f>
        <v>46119</v>
      </c>
      <c r="L44" s="5"/>
      <c r="M44" s="19">
        <f>IF(N44="","",WEEKDAY(N44))</f>
        <v>3</v>
      </c>
      <c r="N44" s="20">
        <f>IF($K44="","",WORKDAY($K44,IF($H44="",$G44-1,IF($H44=0,0,$H44-1)),Feiertage))</f>
        <v>46119</v>
      </c>
      <c r="O44" s="5"/>
      <c r="P44" s="67"/>
    </row>
    <row r="45" spans="1:16" ht="5.25" customHeight="1">
      <c r="B45" s="9"/>
      <c r="C45" s="9"/>
      <c r="D45" s="83"/>
      <c r="E45" s="83"/>
      <c r="F45" s="12"/>
      <c r="G45" s="11"/>
      <c r="H45" s="12"/>
      <c r="I45" s="12"/>
      <c r="J45" s="10"/>
      <c r="K45" s="22"/>
      <c r="L45" s="12"/>
      <c r="M45" s="10"/>
      <c r="N45" s="22"/>
      <c r="O45" s="12"/>
      <c r="P45" s="12"/>
    </row>
    <row r="46" spans="1:16" ht="13">
      <c r="B46" s="61"/>
      <c r="C46" s="9"/>
      <c r="D46" s="83" t="s">
        <v>33</v>
      </c>
      <c r="E46" s="83"/>
      <c r="F46" s="12" t="s">
        <v>34</v>
      </c>
      <c r="G46" s="11">
        <v>5</v>
      </c>
      <c r="H46" s="16"/>
      <c r="I46" s="12"/>
      <c r="J46" s="19">
        <f>IF(K46="","",WEEKDAY(K46))</f>
        <v>4</v>
      </c>
      <c r="K46" s="20">
        <f>IF($N44="","",WORKDAY($N44,IF(ISBLANK($H46)+($H46&gt;=1),1,IF($H46=0,0,"")),Feiertage))</f>
        <v>46120</v>
      </c>
      <c r="L46" s="5"/>
      <c r="M46" s="19">
        <f>IF(N46="","",WEEKDAY(N46))</f>
        <v>3</v>
      </c>
      <c r="N46" s="20">
        <f>IF($K46="","",WORKDAY($K46,IF($H46="",$G46-1,IF($H46=0,0,$H46-1)),Feiertage))</f>
        <v>46126</v>
      </c>
      <c r="O46" s="5"/>
      <c r="P46" s="67"/>
    </row>
    <row r="47" spans="1:16" ht="5.25" customHeight="1">
      <c r="B47" s="9"/>
      <c r="C47" s="9"/>
      <c r="D47" s="83"/>
      <c r="E47" s="83"/>
      <c r="F47" s="12"/>
      <c r="G47" s="11"/>
      <c r="H47" s="12"/>
      <c r="I47" s="12"/>
      <c r="J47" s="10"/>
      <c r="K47" s="22"/>
      <c r="L47" s="12"/>
      <c r="M47" s="10"/>
      <c r="N47" s="22"/>
      <c r="O47" s="12"/>
      <c r="P47" s="12"/>
    </row>
    <row r="48" spans="1:16" ht="13">
      <c r="B48" s="59"/>
      <c r="C48" s="9"/>
      <c r="D48" s="83" t="s">
        <v>35</v>
      </c>
      <c r="E48" s="83"/>
      <c r="F48" s="12" t="s">
        <v>36</v>
      </c>
      <c r="G48" s="11">
        <v>1</v>
      </c>
      <c r="H48" s="16"/>
      <c r="I48" s="12"/>
      <c r="J48" s="19">
        <f>IF(K48="","",WEEKDAY(K48))</f>
        <v>4</v>
      </c>
      <c r="K48" s="20">
        <f>IF($N46="","",WORKDAY($N46,IF(ISBLANK($H48)+($H48&gt;=1),1,IF($H48=0,0,"")),Feiertage))</f>
        <v>46127</v>
      </c>
      <c r="L48" s="5"/>
      <c r="M48" s="19">
        <f>IF(N48="","",WEEKDAY(N48))</f>
        <v>4</v>
      </c>
      <c r="N48" s="20">
        <f>IF($K48="","",WORKDAY($K48,IF($H48="",$G48-1,IF($H48=0,0,$H48-1)),Feiertage))</f>
        <v>46127</v>
      </c>
      <c r="O48" s="5"/>
      <c r="P48" s="67"/>
    </row>
    <row r="49" spans="1:16" ht="5.25" customHeight="1">
      <c r="B49" s="9"/>
      <c r="C49" s="9"/>
      <c r="D49" s="83"/>
      <c r="E49" s="83"/>
      <c r="F49" s="12"/>
      <c r="G49" s="11"/>
      <c r="H49" s="12"/>
      <c r="I49" s="12"/>
      <c r="J49" s="10"/>
      <c r="K49" s="22"/>
      <c r="L49" s="12"/>
      <c r="M49" s="10"/>
      <c r="N49" s="22"/>
      <c r="O49" s="12"/>
      <c r="P49" s="12"/>
    </row>
    <row r="50" spans="1:16" ht="13">
      <c r="B50" s="9"/>
      <c r="C50" s="9"/>
      <c r="D50" s="83" t="s">
        <v>37</v>
      </c>
      <c r="E50" s="83"/>
      <c r="F50" s="11" t="s">
        <v>25</v>
      </c>
      <c r="G50" s="11" t="s">
        <v>38</v>
      </c>
      <c r="H50" s="40"/>
      <c r="I50" s="12"/>
      <c r="J50" s="35">
        <f>IF(K50="","",WEEKDAY(K50))</f>
        <v>5</v>
      </c>
      <c r="K50" s="37">
        <f>IF(N48="","",IF(H50="",N48+_xlfn.NUMBERVALUE(MID(G50,1,2)),N48+_xlfn.NUMBERVALUE(MID(H50,1,2))))</f>
        <v>46128</v>
      </c>
      <c r="L50" s="5"/>
      <c r="M50" s="10"/>
      <c r="N50" s="22"/>
      <c r="O50" s="12"/>
      <c r="P50" s="64" t="s">
        <v>90</v>
      </c>
    </row>
    <row r="51" spans="1:16" ht="5.25" customHeight="1">
      <c r="B51" s="9"/>
      <c r="C51" s="9"/>
      <c r="D51" s="83"/>
      <c r="E51" s="83"/>
      <c r="F51" s="12"/>
      <c r="G51" s="11"/>
      <c r="H51" s="12"/>
      <c r="I51" s="12"/>
      <c r="J51" s="10"/>
      <c r="K51" s="22"/>
      <c r="L51" s="12"/>
      <c r="M51" s="10"/>
      <c r="N51" s="22"/>
      <c r="O51" s="12"/>
      <c r="P51" s="12"/>
    </row>
    <row r="52" spans="1:16" ht="13">
      <c r="B52" s="9"/>
      <c r="C52" s="9"/>
      <c r="D52" s="83" t="s">
        <v>39</v>
      </c>
      <c r="E52" s="83"/>
      <c r="F52" s="11" t="s">
        <v>25</v>
      </c>
      <c r="G52" s="11">
        <v>10</v>
      </c>
      <c r="H52" s="38">
        <f>IF(K50="","",NETWORKDAYS($K50,$N54,Feiertage))</f>
        <v>10</v>
      </c>
      <c r="I52" s="12"/>
      <c r="J52" s="39" t="s">
        <v>88</v>
      </c>
      <c r="K52" s="22"/>
      <c r="L52" s="12"/>
      <c r="M52" s="10"/>
      <c r="N52" s="22"/>
      <c r="O52" s="12"/>
      <c r="P52" s="64" t="s">
        <v>40</v>
      </c>
    </row>
    <row r="53" spans="1:16" ht="5.25" customHeight="1">
      <c r="B53" s="9"/>
      <c r="C53" s="9"/>
      <c r="D53" s="83"/>
      <c r="E53" s="83"/>
      <c r="F53" s="12"/>
      <c r="G53" s="11"/>
      <c r="H53" s="12"/>
      <c r="I53" s="12"/>
      <c r="J53" s="10"/>
      <c r="K53" s="22"/>
      <c r="L53" s="12"/>
      <c r="M53" s="10"/>
      <c r="N53" s="22"/>
      <c r="O53" s="12"/>
      <c r="P53" s="12"/>
    </row>
    <row r="54" spans="1:16" ht="13">
      <c r="B54" s="9"/>
      <c r="C54" s="9"/>
      <c r="D54" s="91" t="s">
        <v>41</v>
      </c>
      <c r="E54" s="91"/>
      <c r="F54" s="11" t="s">
        <v>25</v>
      </c>
      <c r="G54" s="40"/>
      <c r="H54" s="40"/>
      <c r="I54" s="41"/>
      <c r="J54" s="9"/>
      <c r="K54" s="9"/>
      <c r="L54" s="12"/>
      <c r="M54" s="42">
        <f>IF(N54="","",WEEKDAY(N54))</f>
        <v>4</v>
      </c>
      <c r="N54" s="43">
        <f>IF($N36="","",IF($H40="",IF(WEEKDAY($N36+_xlfn.NUMBERVALUE(MID($G40,1,2)))=7,$N36+_xlfn.NUMBERVALUE(MID($G40,1,2))+2,IF(WEEKDAY($N36+_xlfn.NUMBERVALUE(MID($G40,1,2)))=1,$N36+_xlfn.NUMBERVALUE(MID($G40,1,2))+1,$N36+_xlfn.NUMBERVALUE(MID($G40,1,2)))),IF(WEEKDAY($N36+IFERROR(_xlfn.NUMBERVALUE($H$40),_xlfn.NUMBERVALUE(MID($H$40,1,SEARCH("K",$H$40)-1))))=7,$N36+IFERROR(_xlfn.NUMBERVALUE($H$40),_xlfn.NUMBERVALUE(MID($H$40,1,SEARCH("K",$H$40)-1)))+2,IF(WEEKDAY($N36+IFERROR(_xlfn.NUMBERVALUE($H$40),_xlfn.NUMBERVALUE(MID($H$40,1,SEARCH("K",$H$40)-1))))=1,$N36+IFERROR(_xlfn.NUMBERVALUE($H$40),_xlfn.NUMBERVALUE(MID($H$40,1,SEARCH("K",$H$40)-1)))+1,$N36+IFERROR(_xlfn.NUMBERVALUE($H$40),_xlfn.NUMBERVALUE(MID($H$40,1,SEARCH("K",$H$40)-1)))))))</f>
        <v>46141</v>
      </c>
      <c r="O54" s="5"/>
      <c r="P54" s="67"/>
    </row>
    <row r="55" spans="1:16" ht="5.25" customHeight="1">
      <c r="B55" s="9"/>
      <c r="C55" s="9"/>
      <c r="D55" s="83"/>
      <c r="E55" s="83"/>
      <c r="F55" s="12"/>
      <c r="G55" s="11"/>
      <c r="H55" s="12"/>
      <c r="I55" s="12"/>
      <c r="J55" s="10"/>
      <c r="K55" s="22"/>
      <c r="L55" s="12"/>
      <c r="M55" s="10"/>
      <c r="N55" s="22"/>
      <c r="O55" s="12"/>
      <c r="P55" s="12"/>
    </row>
    <row r="56" spans="1:16" ht="12.75" customHeight="1">
      <c r="A56" s="4"/>
      <c r="B56" s="60"/>
      <c r="C56" s="5"/>
      <c r="D56" s="83" t="s">
        <v>42</v>
      </c>
      <c r="E56" s="83"/>
      <c r="F56" s="12" t="s">
        <v>22</v>
      </c>
      <c r="G56" s="44">
        <v>6</v>
      </c>
      <c r="H56" s="16"/>
      <c r="I56" s="12"/>
      <c r="J56" s="10"/>
      <c r="K56" s="22"/>
      <c r="L56" s="5"/>
      <c r="M56" s="19">
        <f>IF(N56="","",WEEKDAY(N56))</f>
        <v>5</v>
      </c>
      <c r="N56" s="20">
        <f>IF($N54="","",WORKDAY($N54,IF($H56="",$G56-1,IF($H56=0,0,$H56-1)),Feiertage))</f>
        <v>46149</v>
      </c>
      <c r="O56" s="5"/>
      <c r="P56" s="67"/>
    </row>
    <row r="57" spans="1:16" ht="5.25" customHeight="1">
      <c r="A57" s="45"/>
      <c r="B57" s="46"/>
      <c r="C57" s="46"/>
      <c r="D57" s="83"/>
      <c r="E57" s="83"/>
      <c r="F57" s="12"/>
      <c r="G57" s="44"/>
      <c r="H57" s="12"/>
      <c r="I57" s="12"/>
      <c r="J57" s="10"/>
      <c r="K57" s="22"/>
      <c r="L57" s="12"/>
      <c r="M57" s="10"/>
      <c r="N57" s="22"/>
      <c r="O57" s="12"/>
      <c r="P57" s="12"/>
    </row>
    <row r="58" spans="1:16" ht="13">
      <c r="B58" s="93" t="s">
        <v>43</v>
      </c>
      <c r="C58" s="9"/>
      <c r="D58" s="83" t="s">
        <v>44</v>
      </c>
      <c r="E58" s="83"/>
      <c r="F58" s="12" t="s">
        <v>12</v>
      </c>
      <c r="G58" s="44">
        <v>15</v>
      </c>
      <c r="H58" s="16"/>
      <c r="I58" s="12"/>
      <c r="J58" s="19">
        <f>IF(K58="","",WEEKDAY(K58))</f>
        <v>6</v>
      </c>
      <c r="K58" s="20">
        <f>IF($N56="","",WORKDAY($N56,IF(ISBLANK($H58)+($H58&gt;=1),1,IF($H58=0,0,"")),Feiertage))</f>
        <v>46150</v>
      </c>
      <c r="L58" s="5"/>
      <c r="M58" s="19">
        <f>IF(N58="","",WEEKDAY(N58))</f>
        <v>2</v>
      </c>
      <c r="N58" s="20">
        <f>IF($K58="","",WORKDAY($K58,IF($H58="",$G58-1,IF($H58=0,0,$H58-1)),Feiertage))</f>
        <v>46174</v>
      </c>
      <c r="O58" s="5"/>
      <c r="P58" s="67"/>
    </row>
    <row r="59" spans="1:16" ht="5.25" customHeight="1">
      <c r="B59" s="93"/>
      <c r="C59" s="9"/>
      <c r="D59" s="83"/>
      <c r="E59" s="83"/>
      <c r="F59" s="12"/>
      <c r="G59" s="11"/>
      <c r="H59" s="12"/>
      <c r="I59" s="12"/>
      <c r="J59" s="10"/>
      <c r="K59" s="22"/>
      <c r="L59" s="12"/>
      <c r="M59" s="10"/>
      <c r="N59" s="22"/>
      <c r="O59" s="12"/>
      <c r="P59" s="12"/>
    </row>
    <row r="60" spans="1:16" ht="13">
      <c r="B60" s="93"/>
      <c r="C60" s="9"/>
      <c r="D60" s="83" t="s">
        <v>45</v>
      </c>
      <c r="E60" s="83"/>
      <c r="F60" s="12" t="s">
        <v>19</v>
      </c>
      <c r="G60" s="44">
        <v>1</v>
      </c>
      <c r="H60" s="16"/>
      <c r="I60" s="12"/>
      <c r="J60" s="19">
        <f>IF(K60="","",WEEKDAY(K60))</f>
        <v>3</v>
      </c>
      <c r="K60" s="20">
        <f>IF($N58="","",WORKDAY($N58,IF(ISBLANK($H60)+($H60&gt;=1),1,IF($H60=0,0,"")),Feiertage))</f>
        <v>46175</v>
      </c>
      <c r="L60" s="5"/>
      <c r="M60" s="19">
        <f>IF(N60="","",WEEKDAY(N60))</f>
        <v>3</v>
      </c>
      <c r="N60" s="20">
        <f>IF($K60="","",WORKDAY($K60,IF($H60="",$G60-1,IF($H60=0,0,$H60-1)),Feiertage))</f>
        <v>46175</v>
      </c>
      <c r="O60" s="5"/>
      <c r="P60" s="67"/>
    </row>
    <row r="61" spans="1:16" ht="5.25" customHeight="1">
      <c r="B61" s="93"/>
      <c r="C61" s="9"/>
      <c r="D61" s="83"/>
      <c r="E61" s="83"/>
      <c r="F61" s="12"/>
      <c r="G61" s="11"/>
      <c r="H61" s="12"/>
      <c r="I61" s="12"/>
      <c r="J61" s="10"/>
      <c r="K61" s="22"/>
      <c r="L61" s="12"/>
      <c r="M61" s="10"/>
      <c r="N61" s="22"/>
      <c r="O61" s="12"/>
      <c r="P61" s="12"/>
    </row>
    <row r="62" spans="1:16" ht="13">
      <c r="B62" s="93"/>
      <c r="C62" s="9"/>
      <c r="D62" s="83" t="s">
        <v>46</v>
      </c>
      <c r="E62" s="83"/>
      <c r="F62" s="12" t="s">
        <v>47</v>
      </c>
      <c r="G62" s="44">
        <v>3</v>
      </c>
      <c r="H62" s="16"/>
      <c r="I62" s="12"/>
      <c r="J62" s="19">
        <f>IF(K62="","",WEEKDAY(K62))</f>
        <v>4</v>
      </c>
      <c r="K62" s="20">
        <f>IF($N60="","",WORKDAY($N60,IF(ISBLANK($H62)+($H62&gt;=1),1,IF($H62=0,0,"")),Feiertage))</f>
        <v>46176</v>
      </c>
      <c r="L62" s="5"/>
      <c r="M62" s="19">
        <f>IF(N62="","",WEEKDAY(N62))</f>
        <v>6</v>
      </c>
      <c r="N62" s="20">
        <f>IF($K62="","",WORKDAY($K62,IF($H62="",$G62-1,IF($H62=0,0,$H62-1)),Feiertage))</f>
        <v>46178</v>
      </c>
      <c r="O62" s="5"/>
      <c r="P62" s="64" t="s">
        <v>48</v>
      </c>
    </row>
    <row r="63" spans="1:16" ht="5.25" customHeight="1">
      <c r="B63" s="9"/>
      <c r="C63" s="9"/>
      <c r="D63" s="83"/>
      <c r="E63" s="83"/>
      <c r="F63" s="12"/>
      <c r="G63" s="11"/>
      <c r="H63" s="12"/>
      <c r="I63" s="12"/>
      <c r="J63" s="10"/>
      <c r="K63" s="22"/>
      <c r="L63" s="12"/>
      <c r="M63" s="10"/>
      <c r="N63" s="22"/>
      <c r="O63" s="12"/>
      <c r="P63" s="12"/>
    </row>
    <row r="64" spans="1:16" ht="12.75" customHeight="1">
      <c r="B64" s="84" t="s">
        <v>17</v>
      </c>
      <c r="C64" s="9"/>
      <c r="D64" s="83" t="s">
        <v>124</v>
      </c>
      <c r="E64" s="83"/>
      <c r="F64" s="12" t="s">
        <v>123</v>
      </c>
      <c r="G64" s="44">
        <v>5</v>
      </c>
      <c r="H64" s="16"/>
      <c r="I64" s="12"/>
      <c r="J64" s="19">
        <f>IF(K64="","",WEEKDAY(K64))</f>
        <v>2</v>
      </c>
      <c r="K64" s="20">
        <f>IF($N62="","",WORKDAY($N62,IF(ISBLANK($H64)+($H64&gt;=1),1,IF($H64=0,0,"")),Feiertage))</f>
        <v>46181</v>
      </c>
      <c r="L64" s="5"/>
      <c r="M64" s="19">
        <f>IF(N64="","",WEEKDAY(N64))</f>
        <v>6</v>
      </c>
      <c r="N64" s="20">
        <f>IF($K64="","",WORKDAY($K64,IF($H64="",$G64-1,IF($H64=0,0,$H64-1)),Feiertage))</f>
        <v>46185</v>
      </c>
      <c r="O64" s="5"/>
      <c r="P64" s="67"/>
    </row>
    <row r="65" spans="2:16" ht="5.25" customHeight="1">
      <c r="B65" s="84"/>
      <c r="C65" s="9"/>
      <c r="D65" s="83"/>
      <c r="E65" s="83"/>
      <c r="F65" s="12"/>
      <c r="G65" s="11"/>
      <c r="H65" s="12"/>
      <c r="I65" s="12"/>
      <c r="J65" s="10"/>
      <c r="K65" s="22"/>
      <c r="L65" s="12"/>
      <c r="M65" s="10"/>
      <c r="N65" s="22"/>
      <c r="O65" s="12"/>
      <c r="P65" s="12"/>
    </row>
    <row r="66" spans="2:16" ht="13">
      <c r="B66" s="84"/>
      <c r="C66" s="9"/>
      <c r="D66" s="83" t="s">
        <v>50</v>
      </c>
      <c r="E66" s="83"/>
      <c r="F66" s="12" t="s">
        <v>17</v>
      </c>
      <c r="G66" s="44">
        <v>5</v>
      </c>
      <c r="H66" s="16"/>
      <c r="I66" s="12"/>
      <c r="J66" s="19">
        <f>IF(K66="","",WEEKDAY(K66))</f>
        <v>2</v>
      </c>
      <c r="K66" s="20">
        <f>IF($N64="","",WORKDAY($N64,IF(ISBLANK($H66)+($H66&gt;=1),1,IF($H66=0,0,"")),Feiertage))</f>
        <v>46188</v>
      </c>
      <c r="L66" s="5"/>
      <c r="M66" s="19">
        <f>IF(N66="","",WEEKDAY(N66))</f>
        <v>6</v>
      </c>
      <c r="N66" s="20">
        <f>IF($K66="","",WORKDAY($K66,IF($H66="",$G66-1,IF($H66=0,0,$H66-1)),Feiertage))</f>
        <v>46192</v>
      </c>
      <c r="O66" s="5"/>
      <c r="P66" s="67"/>
    </row>
    <row r="67" spans="2:16" ht="13">
      <c r="B67" s="84"/>
      <c r="C67" s="9"/>
      <c r="D67" s="83" t="s">
        <v>125</v>
      </c>
      <c r="E67" s="83"/>
      <c r="F67" s="12" t="s">
        <v>51</v>
      </c>
      <c r="G67" s="47" t="s">
        <v>52</v>
      </c>
      <c r="H67" s="16"/>
      <c r="I67" s="12"/>
      <c r="J67" s="19" t="str">
        <f>IF(K67="","",WEEKDAY(K67))</f>
        <v/>
      </c>
      <c r="K67" s="20" t="str">
        <f>IF(OR($G67="-",$G67=""),IF($H67="","",IF($N66="","",WORKDAY($N66,1,Feiertage))),IF($N66="","",WORKDAY($N66,1,Feiertage)))</f>
        <v/>
      </c>
      <c r="L67" s="5"/>
      <c r="M67" s="19" t="str">
        <f>IF(N67="","",WEEKDAY(N67))</f>
        <v/>
      </c>
      <c r="N67" s="20" t="str">
        <f>IF(AND($G67="-",$H67=""),"",IF($K67="","",IF($H67="",WORKDAY($K67,$G67-1,Feiertage),WORKDAY($K67,$H67-1,Feiertage))))</f>
        <v/>
      </c>
      <c r="O67" s="5"/>
      <c r="P67" s="65" t="s">
        <v>53</v>
      </c>
    </row>
    <row r="68" spans="2:16" ht="5.25" customHeight="1">
      <c r="B68" s="84"/>
      <c r="C68" s="9"/>
      <c r="D68" s="83"/>
      <c r="E68" s="83"/>
      <c r="F68" s="12"/>
      <c r="G68" s="11"/>
      <c r="H68" s="12"/>
      <c r="I68" s="12"/>
      <c r="J68" s="10"/>
      <c r="K68" s="22"/>
      <c r="L68" s="12"/>
      <c r="M68" s="10"/>
      <c r="N68" s="22"/>
      <c r="O68" s="12"/>
      <c r="P68" s="12"/>
    </row>
    <row r="69" spans="2:16" ht="12.75" customHeight="1">
      <c r="B69" s="84"/>
      <c r="C69" s="9"/>
      <c r="D69" s="92" t="s">
        <v>54</v>
      </c>
      <c r="E69" s="92"/>
      <c r="F69" s="12" t="s">
        <v>24</v>
      </c>
      <c r="G69" s="44">
        <v>3</v>
      </c>
      <c r="H69" s="16"/>
      <c r="I69" s="12"/>
      <c r="J69" s="19">
        <f>IF(K69="","",WEEKDAY(K69))</f>
        <v>2</v>
      </c>
      <c r="K69" s="20">
        <f>IF($N66="","",WORKDAY(MAXA($N66:$N67),1,Feiertage))</f>
        <v>46195</v>
      </c>
      <c r="L69" s="5"/>
      <c r="M69" s="48">
        <f>IF(N69="","",WEEKDAY(N69))</f>
        <v>4</v>
      </c>
      <c r="N69" s="49">
        <f>IF($K69="","",WORKDAY($K69,IF($H69="",$G69-1,IF($H69=0,0,$H69-1)),Feiertage))</f>
        <v>46197</v>
      </c>
      <c r="O69" s="5"/>
      <c r="P69" s="67"/>
    </row>
    <row r="70" spans="2:16" ht="5.25" customHeight="1">
      <c r="B70" s="9"/>
      <c r="C70" s="9"/>
      <c r="D70" s="83"/>
      <c r="E70" s="83"/>
      <c r="F70" s="12"/>
      <c r="G70" s="11"/>
      <c r="H70" s="12"/>
      <c r="I70" s="12"/>
      <c r="J70" s="10"/>
      <c r="K70" s="22"/>
      <c r="L70" s="12"/>
      <c r="M70" s="10"/>
      <c r="N70" s="22"/>
      <c r="O70" s="12"/>
      <c r="P70" s="12"/>
    </row>
    <row r="71" spans="2:16" ht="13">
      <c r="B71" s="9"/>
      <c r="C71" s="9"/>
      <c r="D71" s="94" t="s">
        <v>105</v>
      </c>
      <c r="E71" s="94"/>
      <c r="F71" s="30" t="s">
        <v>25</v>
      </c>
      <c r="G71" s="30" t="s">
        <v>26</v>
      </c>
      <c r="H71" s="40"/>
      <c r="I71" s="31"/>
      <c r="J71" s="32" t="s">
        <v>27</v>
      </c>
      <c r="K71" s="32"/>
      <c r="L71" s="12"/>
      <c r="M71" s="68">
        <f>IF(N71="","",WEEKDAY(N71))</f>
        <v>3</v>
      </c>
      <c r="N71" s="69">
        <f>IF($N69="","",IF(WEEKDAY($N69+MID($G71,1,2))=7,$N69+MID($G71,1,2)+2,IF(WEEKDAY($N69+MID($G71,1,2))=1,$N69+MID($G71,1,2)+1,$N69+MID($G71,1,2))))</f>
        <v>46217</v>
      </c>
      <c r="O71" s="5"/>
      <c r="P71" s="67"/>
    </row>
    <row r="72" spans="2:16" ht="5.25" customHeight="1">
      <c r="B72" s="9"/>
      <c r="C72" s="9"/>
      <c r="D72" s="83"/>
      <c r="E72" s="83"/>
      <c r="F72" s="12"/>
      <c r="G72" s="11"/>
      <c r="H72" s="12"/>
      <c r="I72" s="12"/>
      <c r="J72" s="10"/>
      <c r="K72" s="22"/>
      <c r="L72" s="12"/>
      <c r="M72" s="10"/>
      <c r="N72" s="22"/>
      <c r="O72" s="12"/>
      <c r="P72" s="12"/>
    </row>
    <row r="73" spans="2:16" ht="13">
      <c r="B73" s="61"/>
      <c r="C73" s="9"/>
      <c r="D73" s="83" t="s">
        <v>55</v>
      </c>
      <c r="E73" s="83"/>
      <c r="F73" s="12" t="s">
        <v>22</v>
      </c>
      <c r="G73" s="44">
        <v>5</v>
      </c>
      <c r="H73" s="16"/>
      <c r="I73" s="12"/>
      <c r="J73" s="19">
        <f>IF(K73="","",WEEKDAY(K73))</f>
        <v>5</v>
      </c>
      <c r="K73" s="20">
        <f>IF($N69="","",WORKDAY($N69,IF(ISBLANK($H73)+($H73&gt;=1),1,IF($H73=0,0,"")),Feiertage))</f>
        <v>46198</v>
      </c>
      <c r="L73" s="5"/>
      <c r="M73" s="19">
        <f>IF(N73="","",WEEKDAY(N73))</f>
        <v>4</v>
      </c>
      <c r="N73" s="20">
        <f>IF($K73="","",WORKDAY($K73,IF($H73="",$G73-1,IF($H73=0,0,$H73-1)),Feiertage))</f>
        <v>46204</v>
      </c>
      <c r="O73" s="5"/>
      <c r="P73" s="64" t="s">
        <v>56</v>
      </c>
    </row>
    <row r="74" spans="2:16" ht="5.25" customHeight="1">
      <c r="B74" s="9"/>
      <c r="C74" s="9"/>
      <c r="D74" s="83"/>
      <c r="E74" s="83"/>
      <c r="F74" s="12"/>
      <c r="G74" s="11"/>
      <c r="H74" s="12"/>
      <c r="I74" s="12"/>
      <c r="J74" s="10"/>
      <c r="K74" s="22"/>
      <c r="L74" s="12"/>
      <c r="M74" s="10"/>
      <c r="N74" s="22"/>
      <c r="O74" s="12"/>
      <c r="P74" s="12"/>
    </row>
    <row r="75" spans="2:16" ht="13">
      <c r="B75" s="84" t="s">
        <v>17</v>
      </c>
      <c r="C75" s="9"/>
      <c r="D75" s="83" t="s">
        <v>57</v>
      </c>
      <c r="E75" s="83"/>
      <c r="F75" s="12" t="s">
        <v>58</v>
      </c>
      <c r="G75" s="44">
        <v>2</v>
      </c>
      <c r="H75" s="16"/>
      <c r="I75" s="12"/>
      <c r="J75" s="19">
        <f>IF(K75="","",WEEKDAY(K75))</f>
        <v>5</v>
      </c>
      <c r="K75" s="20">
        <f>IF($N73="","",WORKDAY($N73,IF(ISBLANK($H75)+($H75&gt;=1),1,IF($H75=0,0,"")),Feiertage))</f>
        <v>46205</v>
      </c>
      <c r="L75" s="5"/>
      <c r="M75" s="19">
        <f>IF(N75="","",WEEKDAY(N75))</f>
        <v>6</v>
      </c>
      <c r="N75" s="20">
        <f>IF($K75="","",WORKDAY($K75,IF($H75="",$G75-1,IF($H75=0,0,$H75-1)),Feiertage))</f>
        <v>46206</v>
      </c>
      <c r="O75" s="5"/>
      <c r="P75" s="67"/>
    </row>
    <row r="76" spans="2:16" ht="13">
      <c r="B76" s="84"/>
      <c r="C76" s="9"/>
      <c r="D76" s="83"/>
      <c r="E76" s="83"/>
      <c r="F76" s="12" t="s">
        <v>19</v>
      </c>
      <c r="G76" s="44">
        <v>2</v>
      </c>
      <c r="H76" s="16"/>
      <c r="I76" s="12"/>
      <c r="J76" s="19">
        <f>IF(K76="","",WEEKDAY(K76))</f>
        <v>2</v>
      </c>
      <c r="K76" s="20">
        <f>IF($N75="","",WORKDAY($N75,IF(ISBLANK($H76)+($H76&gt;=1),1,IF($H76=0,0,"")),Feiertage))</f>
        <v>46209</v>
      </c>
      <c r="L76" s="5"/>
      <c r="M76" s="19">
        <f>IF(N76="","",WEEKDAY(N76))</f>
        <v>3</v>
      </c>
      <c r="N76" s="20">
        <f>IF($K76="","",WORKDAY($K76,IF($H76="",$G76-1,IF($H76=0,0,$H76-1)),Feiertage))</f>
        <v>46210</v>
      </c>
      <c r="O76" s="5"/>
      <c r="P76" s="67"/>
    </row>
    <row r="77" spans="2:16" ht="5.25" customHeight="1">
      <c r="B77" s="84"/>
      <c r="C77" s="9"/>
      <c r="D77" s="83"/>
      <c r="E77" s="83"/>
      <c r="F77" s="12"/>
      <c r="G77" s="11"/>
      <c r="H77" s="12"/>
      <c r="I77" s="12"/>
      <c r="J77" s="10"/>
      <c r="K77" s="22"/>
      <c r="L77" s="12"/>
      <c r="M77" s="10"/>
      <c r="N77" s="22"/>
      <c r="O77" s="12"/>
      <c r="P77" s="12"/>
    </row>
    <row r="78" spans="2:16" ht="13">
      <c r="B78" s="84"/>
      <c r="C78" s="9"/>
      <c r="D78" s="83" t="s">
        <v>59</v>
      </c>
      <c r="E78" s="83"/>
      <c r="F78" s="12" t="s">
        <v>22</v>
      </c>
      <c r="G78" s="44">
        <v>1</v>
      </c>
      <c r="H78" s="16"/>
      <c r="I78" s="12"/>
      <c r="J78" s="19">
        <f>IF(K78="","",WEEKDAY(K78))</f>
        <v>4</v>
      </c>
      <c r="K78" s="20">
        <f>IF($N76="","",WORKDAY($N76,IF(ISBLANK($H78)+($H78&gt;=1),1,IF($H78=0,0,"")),Feiertage))</f>
        <v>46211</v>
      </c>
      <c r="L78" s="5"/>
      <c r="M78" s="19">
        <f>IF(N78="","",WEEKDAY(N78))</f>
        <v>4</v>
      </c>
      <c r="N78" s="20">
        <f>IF($K78="","",WORKDAY($K78,IF($H78="",$G78-1,IF($H78=0,0,$H78-1)),Feiertage))</f>
        <v>46211</v>
      </c>
      <c r="O78" s="5"/>
      <c r="P78" s="67"/>
    </row>
    <row r="79" spans="2:16" ht="5.25" customHeight="1">
      <c r="B79" s="9"/>
      <c r="C79" s="9"/>
      <c r="D79" s="83"/>
      <c r="E79" s="83"/>
      <c r="F79" s="12"/>
      <c r="G79" s="11"/>
      <c r="H79" s="12"/>
      <c r="I79" s="12"/>
      <c r="J79" s="10"/>
      <c r="K79" s="22"/>
      <c r="L79" s="12"/>
      <c r="M79" s="10"/>
      <c r="N79" s="22"/>
      <c r="O79" s="12"/>
      <c r="P79" s="12"/>
    </row>
    <row r="80" spans="2:16" ht="13">
      <c r="B80" s="9"/>
      <c r="C80" s="9"/>
      <c r="D80" s="83" t="s">
        <v>60</v>
      </c>
      <c r="E80" s="83"/>
      <c r="F80" s="12" t="s">
        <v>61</v>
      </c>
      <c r="G80" s="44">
        <v>8</v>
      </c>
      <c r="H80" s="16"/>
      <c r="I80" s="12"/>
      <c r="J80" s="19">
        <f>IF(K80="","",WEEKDAY(K80))</f>
        <v>5</v>
      </c>
      <c r="K80" s="20">
        <f>IF($N78="","",WORKDAY($N78,IF(ISBLANK($H80)+($H80&gt;=1),1,IF($H80=0,0,"")),Feiertage))</f>
        <v>46212</v>
      </c>
      <c r="L80" s="5"/>
      <c r="M80" s="19">
        <f>IF(N80="","",WEEKDAY(N80))</f>
        <v>2</v>
      </c>
      <c r="N80" s="20">
        <f>IF($K80="","",WORKDAY($K80,IF($H80="",$G80-1,IF($H80=0,0,$H80-1)),Feiertage))</f>
        <v>46223</v>
      </c>
      <c r="O80" s="5"/>
      <c r="P80" s="67"/>
    </row>
    <row r="81" spans="1:16" ht="5.25" customHeight="1">
      <c r="B81" s="9"/>
      <c r="C81" s="9"/>
      <c r="D81" s="83"/>
      <c r="E81" s="83"/>
      <c r="F81" s="12"/>
      <c r="G81" s="11"/>
      <c r="H81" s="12"/>
      <c r="I81" s="12"/>
      <c r="J81" s="10"/>
      <c r="K81" s="22"/>
      <c r="L81" s="12"/>
      <c r="M81" s="10"/>
      <c r="N81" s="22"/>
      <c r="O81" s="12"/>
      <c r="P81" s="12"/>
    </row>
    <row r="82" spans="1:16" ht="12.75" customHeight="1">
      <c r="B82" s="84" t="s">
        <v>17</v>
      </c>
      <c r="C82" s="9"/>
      <c r="D82" s="83" t="s">
        <v>62</v>
      </c>
      <c r="E82" s="83"/>
      <c r="F82" s="12" t="s">
        <v>22</v>
      </c>
      <c r="G82" s="44">
        <v>1</v>
      </c>
      <c r="H82" s="16"/>
      <c r="I82" s="12"/>
      <c r="J82" s="19">
        <f>IF(K82="","",WEEKDAY(K82))</f>
        <v>3</v>
      </c>
      <c r="K82" s="20">
        <f>IF($N80="","",WORKDAY($N80,IF(ISBLANK($H82)+($H82&gt;=1),1,IF($H82=0,0,"")),Feiertage))</f>
        <v>46224</v>
      </c>
      <c r="L82" s="5"/>
      <c r="M82" s="19">
        <f>IF(N82="","",WEEKDAY(N82))</f>
        <v>3</v>
      </c>
      <c r="N82" s="20">
        <f>IF($K82="","",WORKDAY($K82,IF($H82="",$G82-1,IF($H82=0,0,$H82-1)),Feiertage))</f>
        <v>46224</v>
      </c>
      <c r="O82" s="5"/>
      <c r="P82" s="64" t="s">
        <v>63</v>
      </c>
    </row>
    <row r="83" spans="1:16" ht="5.25" customHeight="1">
      <c r="B83" s="84"/>
      <c r="C83" s="9"/>
      <c r="D83" s="83"/>
      <c r="E83" s="83"/>
      <c r="F83" s="12"/>
      <c r="G83" s="11"/>
      <c r="H83" s="12"/>
      <c r="I83" s="12"/>
      <c r="J83" s="10"/>
      <c r="K83" s="22"/>
      <c r="L83" s="12"/>
      <c r="M83" s="10"/>
      <c r="N83" s="22"/>
      <c r="O83" s="12"/>
      <c r="P83" s="12"/>
    </row>
    <row r="84" spans="1:16" ht="13">
      <c r="B84" s="84"/>
      <c r="C84" s="9"/>
      <c r="D84" s="83" t="s">
        <v>64</v>
      </c>
      <c r="E84" s="83"/>
      <c r="F84" s="12" t="s">
        <v>58</v>
      </c>
      <c r="G84" s="44">
        <v>1</v>
      </c>
      <c r="H84" s="16"/>
      <c r="I84" s="12"/>
      <c r="J84" s="19">
        <f>IF(K84="","",WEEKDAY(K84))</f>
        <v>4</v>
      </c>
      <c r="K84" s="20">
        <f>IF($N82="","",IF(WORKDAY($N82,1,Feiertage)&gt;=$N71,WORKDAY($N82,1,Feiertage),$N71))</f>
        <v>46225</v>
      </c>
      <c r="L84" s="5"/>
      <c r="M84" s="19">
        <f>IF(N84="","",WEEKDAY(N84))</f>
        <v>4</v>
      </c>
      <c r="N84" s="20">
        <f>IF($K84="","",WORKDAY($K84,IF($H84="",$G84-1,IF($H84=0,0,$H84-1)),Feiertage))</f>
        <v>46225</v>
      </c>
      <c r="O84" s="5"/>
      <c r="P84" s="64" t="s">
        <v>65</v>
      </c>
    </row>
    <row r="85" spans="1:16" ht="5.25" customHeight="1">
      <c r="B85" s="84"/>
      <c r="C85" s="9"/>
      <c r="D85" s="83"/>
      <c r="E85" s="83"/>
      <c r="F85" s="12"/>
      <c r="G85" s="11"/>
      <c r="H85" s="12"/>
      <c r="I85" s="12"/>
      <c r="J85" s="10"/>
      <c r="K85" s="22"/>
      <c r="L85" s="12"/>
      <c r="M85" s="10"/>
      <c r="N85" s="22"/>
      <c r="O85" s="12"/>
      <c r="P85" s="12"/>
    </row>
    <row r="86" spans="1:16" ht="13">
      <c r="B86" s="84"/>
      <c r="C86" s="9"/>
      <c r="D86" s="83" t="s">
        <v>66</v>
      </c>
      <c r="E86" s="83"/>
      <c r="F86" s="12" t="s">
        <v>67</v>
      </c>
      <c r="G86" s="44">
        <v>3</v>
      </c>
      <c r="H86" s="16"/>
      <c r="I86" s="12"/>
      <c r="J86" s="19">
        <f>IF(K86="","",WEEKDAY(K86))</f>
        <v>5</v>
      </c>
      <c r="K86" s="20">
        <f>IF($N84="","",WORKDAY($N84,IF(ISBLANK($H86)+($H86&gt;=1),1,IF($H86=0,0,"")),Feiertage))</f>
        <v>46226</v>
      </c>
      <c r="L86" s="5"/>
      <c r="M86" s="19">
        <f>IF(N86="","",WEEKDAY(N86))</f>
        <v>2</v>
      </c>
      <c r="N86" s="20">
        <f>IF($K86="","",WORKDAY($K86,IF($H86="",$G86-1,IF($H86=0,0,$H86-1)),Feiertage))</f>
        <v>46230</v>
      </c>
      <c r="O86" s="5"/>
      <c r="P86" s="67"/>
    </row>
    <row r="87" spans="1:16" ht="5.25" customHeight="1">
      <c r="B87" s="84"/>
      <c r="C87" s="9"/>
      <c r="D87" s="83"/>
      <c r="E87" s="83"/>
      <c r="F87" s="12"/>
      <c r="G87" s="11"/>
      <c r="H87" s="12"/>
      <c r="I87" s="12"/>
      <c r="J87" s="10"/>
      <c r="K87" s="22"/>
      <c r="L87" s="12"/>
      <c r="M87" s="10"/>
      <c r="N87" s="22"/>
      <c r="O87" s="12"/>
      <c r="P87" s="12"/>
    </row>
    <row r="88" spans="1:16" ht="13">
      <c r="B88" s="84"/>
      <c r="C88" s="9"/>
      <c r="D88" s="83" t="s">
        <v>68</v>
      </c>
      <c r="E88" s="83"/>
      <c r="F88" s="12" t="s">
        <v>22</v>
      </c>
      <c r="G88" s="44">
        <v>1</v>
      </c>
      <c r="H88" s="16"/>
      <c r="I88" s="12"/>
      <c r="J88" s="19">
        <f>IF(K88="","",WEEKDAY(K88))</f>
        <v>3</v>
      </c>
      <c r="K88" s="20">
        <f>IF($N86="","",WORKDAY($N86,IF(ISBLANK($H88)+($H88&gt;=1),1,IF($H88=0,0,"")),Feiertage))</f>
        <v>46231</v>
      </c>
      <c r="L88" s="5"/>
      <c r="M88" s="19">
        <f>IF(N88="","",WEEKDAY(N88))</f>
        <v>3</v>
      </c>
      <c r="N88" s="20">
        <f>IF($K88="","",WORKDAY($K88,IF($H88="",$G88-1,IF($H88=0,0,$H88-1)),Feiertage))</f>
        <v>46231</v>
      </c>
      <c r="O88" s="5"/>
      <c r="P88" s="67"/>
    </row>
    <row r="89" spans="1:16" ht="5.25" customHeight="1">
      <c r="B89" s="84"/>
      <c r="C89" s="9"/>
      <c r="D89" s="83"/>
      <c r="E89" s="83"/>
      <c r="F89" s="12"/>
      <c r="G89" s="11"/>
      <c r="H89" s="12"/>
      <c r="I89" s="12"/>
      <c r="J89" s="10"/>
      <c r="K89" s="22"/>
      <c r="L89" s="12"/>
      <c r="M89" s="10"/>
      <c r="N89" s="22"/>
      <c r="O89" s="12"/>
      <c r="P89" s="12"/>
    </row>
    <row r="90" spans="1:16" ht="13">
      <c r="B90" s="84"/>
      <c r="C90" s="9"/>
      <c r="D90" s="83" t="s">
        <v>69</v>
      </c>
      <c r="E90" s="83"/>
      <c r="F90" s="12" t="s">
        <v>49</v>
      </c>
      <c r="G90" s="44">
        <v>5</v>
      </c>
      <c r="H90" s="16"/>
      <c r="I90" s="12"/>
      <c r="J90" s="19">
        <f>IF(K90="","",WEEKDAY(K90))</f>
        <v>4</v>
      </c>
      <c r="K90" s="20">
        <f>IF($N88="","",WORKDAY($N88,IF(ISBLANK($H90)+($H90&gt;=1),1,IF($H90=0,0,"")),Feiertage))</f>
        <v>46232</v>
      </c>
      <c r="L90" s="5"/>
      <c r="M90" s="19">
        <f>IF(N90="","",WEEKDAY(N90))</f>
        <v>3</v>
      </c>
      <c r="N90" s="20">
        <f>IF($K90="","",WORKDAY($K90,IF($H90="",$G90-1,IF($H90=0,0,$H90-1)),Feiertage))</f>
        <v>46238</v>
      </c>
      <c r="O90" s="5"/>
      <c r="P90" s="67"/>
    </row>
    <row r="91" spans="1:16" ht="5.25" customHeight="1">
      <c r="B91" s="9"/>
      <c r="C91" s="9"/>
      <c r="D91" s="83"/>
      <c r="E91" s="83"/>
      <c r="F91" s="12"/>
      <c r="G91" s="11"/>
      <c r="H91" s="12"/>
      <c r="I91" s="12"/>
      <c r="J91" s="10"/>
      <c r="K91" s="22"/>
      <c r="L91" s="12"/>
      <c r="M91" s="10"/>
      <c r="N91" s="22"/>
      <c r="O91" s="12"/>
      <c r="P91" s="12"/>
    </row>
    <row r="92" spans="1:16" ht="13">
      <c r="B92" s="9"/>
      <c r="C92" s="9"/>
      <c r="D92" s="83" t="s">
        <v>70</v>
      </c>
      <c r="E92" s="83"/>
      <c r="F92" s="12" t="s">
        <v>61</v>
      </c>
      <c r="G92" s="44">
        <v>10</v>
      </c>
      <c r="H92" s="16"/>
      <c r="I92" s="12"/>
      <c r="J92" s="19">
        <f>IF(K92="","",WEEKDAY(K92))</f>
        <v>4</v>
      </c>
      <c r="K92" s="20">
        <f>IF($N88="","",WORKDAY($N88,IF(ISBLANK($H92)+($H92&gt;=1),1,IF($H92=0,0,"")),Feiertage))</f>
        <v>46232</v>
      </c>
      <c r="L92" s="5"/>
      <c r="M92" s="19">
        <f>IF(N92="","",WEEKDAY(N92))</f>
        <v>3</v>
      </c>
      <c r="N92" s="20">
        <f>IF($K92="","",WORKDAY($K92,IF($H92="",$G92-1,IF($H92=0,0,$H92-1)),Feiertage))</f>
        <v>46245</v>
      </c>
      <c r="O92" s="5"/>
      <c r="P92" s="64" t="s">
        <v>71</v>
      </c>
    </row>
    <row r="93" spans="1:16" ht="5.25" customHeight="1">
      <c r="B93" s="9"/>
      <c r="C93" s="9"/>
      <c r="D93" s="83"/>
      <c r="E93" s="83"/>
      <c r="F93" s="12"/>
      <c r="G93" s="11"/>
      <c r="H93" s="12"/>
      <c r="I93" s="12"/>
      <c r="J93" s="10"/>
      <c r="K93" s="22"/>
      <c r="L93" s="12"/>
      <c r="M93" s="10"/>
      <c r="N93" s="22"/>
      <c r="O93" s="12"/>
      <c r="P93" s="12"/>
    </row>
    <row r="94" spans="1:16" ht="13">
      <c r="B94" s="9"/>
      <c r="C94" s="9"/>
      <c r="D94" s="83" t="s">
        <v>72</v>
      </c>
      <c r="E94" s="83"/>
      <c r="F94" s="12" t="s">
        <v>61</v>
      </c>
      <c r="G94" s="44" t="s">
        <v>52</v>
      </c>
      <c r="H94" s="12"/>
      <c r="I94" s="12"/>
      <c r="J94" s="19">
        <f>IF(K94="","",WEEKDAY(K94))</f>
        <v>4</v>
      </c>
      <c r="K94" s="20">
        <f>IF($N92="","",WORKDAY($N92,IF(ISBLANK($H94)+($H94&gt;=1),1,IF($H94=0,0,"")),Feiertage))</f>
        <v>46246</v>
      </c>
      <c r="L94" s="5"/>
      <c r="M94" s="10"/>
      <c r="N94" s="22"/>
      <c r="O94" s="12"/>
      <c r="P94" s="67"/>
    </row>
    <row r="95" spans="1:16" ht="13">
      <c r="A95" s="4"/>
      <c r="B95" s="5"/>
      <c r="C95" s="5"/>
      <c r="D95" s="5"/>
      <c r="E95" s="5"/>
      <c r="F95" s="12"/>
      <c r="G95" s="50"/>
      <c r="H95" s="12"/>
      <c r="I95" s="12"/>
      <c r="J95" s="10"/>
      <c r="K95" s="22"/>
      <c r="L95" s="12"/>
      <c r="M95" s="10"/>
      <c r="N95" s="22"/>
      <c r="O95" s="12"/>
      <c r="P95" s="12"/>
    </row>
    <row r="96" spans="1:16" ht="13">
      <c r="B96" s="9"/>
      <c r="C96" s="9"/>
      <c r="D96" s="95" t="s">
        <v>104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2:16" ht="12.75" customHeight="1">
      <c r="B97" s="9"/>
      <c r="C97" s="9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</row>
    <row r="98" spans="2:16" ht="12.75" customHeight="1">
      <c r="D98" s="9" t="s">
        <v>102</v>
      </c>
    </row>
    <row r="101" spans="2:16" ht="13">
      <c r="D101" s="55" t="s">
        <v>74</v>
      </c>
      <c r="E101" s="56" t="s">
        <v>75</v>
      </c>
      <c r="F101" s="56" t="s">
        <v>76</v>
      </c>
    </row>
    <row r="102" spans="2:16" ht="13">
      <c r="D102" s="57" t="s">
        <v>77</v>
      </c>
      <c r="E102" s="58">
        <f>IF($K$16="","",DATE(YEAR($K$16),1,1))</f>
        <v>46023</v>
      </c>
      <c r="F102" s="58">
        <f>IF($K$16="","",DATE(YEAR($K$16)+1,1,1))</f>
        <v>46388</v>
      </c>
      <c r="M102" s="51"/>
      <c r="N102" s="38"/>
      <c r="O102" s="52" t="s">
        <v>73</v>
      </c>
      <c r="P102" s="53">
        <f>IF(K16="","",DATE(YEAR(K16)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 &gt; 31,"04.","03."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 &lt; 1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-31)))</f>
        <v>46117</v>
      </c>
    </row>
    <row r="103" spans="2:16" ht="13">
      <c r="D103" s="57" t="s">
        <v>78</v>
      </c>
      <c r="E103" s="58">
        <f>IF($K$16="","",DATE(YEAR($K$16),1,2))</f>
        <v>46024</v>
      </c>
      <c r="F103" s="58">
        <f>IF($K$16="","",DATE(YEAR($K$16)+1,1,2))</f>
        <v>46389</v>
      </c>
      <c r="M103" s="54"/>
      <c r="N103" s="54"/>
      <c r="O103" s="54"/>
      <c r="P103" s="53">
        <f>IF(K16="","",DATE((YEAR(K16)+1)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 &gt; 31,"04.","03."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 &lt; 1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-31)))</f>
        <v>46474</v>
      </c>
    </row>
    <row r="104" spans="2:16" ht="13">
      <c r="D104" s="57" t="s">
        <v>79</v>
      </c>
      <c r="E104" s="58">
        <f>IF($P$102="","",$P$102-2)</f>
        <v>46115</v>
      </c>
      <c r="F104" s="58">
        <f>IF($P$103="","",$P$103-2)</f>
        <v>46472</v>
      </c>
    </row>
    <row r="105" spans="2:16" ht="13">
      <c r="D105" s="57" t="s">
        <v>80</v>
      </c>
      <c r="E105" s="58">
        <f>IF($P$102="","",$P$102+1)</f>
        <v>46118</v>
      </c>
      <c r="F105" s="58">
        <f>IF($P$103="","",$P$103+1)</f>
        <v>46475</v>
      </c>
    </row>
    <row r="106" spans="2:16" ht="13">
      <c r="D106" s="57" t="s">
        <v>81</v>
      </c>
      <c r="E106" s="58">
        <f>IF($P$102="","",$P$102+39)</f>
        <v>46156</v>
      </c>
      <c r="F106" s="58">
        <f>IF($P$103="","",$P$103+39)</f>
        <v>46513</v>
      </c>
    </row>
    <row r="107" spans="2:16" ht="13">
      <c r="D107" s="57" t="s">
        <v>82</v>
      </c>
      <c r="E107" s="58">
        <f>IF($P$102="","",$P$102+50)</f>
        <v>46167</v>
      </c>
      <c r="F107" s="58">
        <f>IF($P$103="","",$P$103+50)</f>
        <v>46524</v>
      </c>
    </row>
    <row r="108" spans="2:16" ht="13">
      <c r="D108" s="57" t="s">
        <v>83</v>
      </c>
      <c r="E108" s="58">
        <f>IF($K$16="","",DATE(YEAR($K$16),5,1))</f>
        <v>46143</v>
      </c>
      <c r="F108" s="58">
        <f>IF($K$16="","",DATE(YEAR($K$16)+1,5,1))</f>
        <v>46508</v>
      </c>
    </row>
    <row r="109" spans="2:16" ht="13">
      <c r="D109" s="57" t="s">
        <v>84</v>
      </c>
      <c r="E109" s="58">
        <f>IF($K$16="","",DATE(YEAR($K$16),8,1))</f>
        <v>46235</v>
      </c>
      <c r="F109" s="58">
        <f>IF($K$16="","",DATE(YEAR($K$16)+1,8,1))</f>
        <v>46600</v>
      </c>
    </row>
    <row r="110" spans="2:16" ht="13">
      <c r="D110" s="57" t="s">
        <v>85</v>
      </c>
      <c r="E110" s="58">
        <f>IF($K$16="","",DATE(YEAR($K$16),12,25))</f>
        <v>46381</v>
      </c>
      <c r="F110" s="58">
        <f>IF($K$16="","",DATE(YEAR($K$16)+1,12,25))</f>
        <v>46746</v>
      </c>
    </row>
    <row r="111" spans="2:16" ht="13">
      <c r="D111" s="57" t="s">
        <v>86</v>
      </c>
      <c r="E111" s="58">
        <f>IF($K$16="","",DATE(YEAR($K$16),12,26))</f>
        <v>46382</v>
      </c>
      <c r="F111" s="58">
        <f>IF($K$16="","",DATE(YEAR($K$16)+1,12,26))</f>
        <v>46747</v>
      </c>
    </row>
    <row r="112" spans="2:16" ht="13">
      <c r="D112" s="57" t="s">
        <v>87</v>
      </c>
      <c r="E112" s="58">
        <f>IF($K$16="","",DATE(YEAR($K$16),12,31))</f>
        <v>46387</v>
      </c>
      <c r="F112" s="58">
        <f>IF($K$16="","",DATE(YEAR($K$16)+1,12,31))</f>
        <v>46752</v>
      </c>
    </row>
  </sheetData>
  <sheetProtection sheet="1" objects="1" scenarios="1" selectLockedCells="1"/>
  <mergeCells count="94">
    <mergeCell ref="D96:P97"/>
    <mergeCell ref="D94:E94"/>
    <mergeCell ref="D88:E88"/>
    <mergeCell ref="D89:E89"/>
    <mergeCell ref="D90:E90"/>
    <mergeCell ref="D91:E91"/>
    <mergeCell ref="D92:E92"/>
    <mergeCell ref="D93:E93"/>
    <mergeCell ref="D79:E79"/>
    <mergeCell ref="D80:E80"/>
    <mergeCell ref="D81:E81"/>
    <mergeCell ref="B82:B90"/>
    <mergeCell ref="D82:E82"/>
    <mergeCell ref="D83:E83"/>
    <mergeCell ref="D84:E84"/>
    <mergeCell ref="D85:E85"/>
    <mergeCell ref="D86:E86"/>
    <mergeCell ref="D87:E87"/>
    <mergeCell ref="D70:E70"/>
    <mergeCell ref="D71:E71"/>
    <mergeCell ref="D72:E72"/>
    <mergeCell ref="D73:E73"/>
    <mergeCell ref="D74:E74"/>
    <mergeCell ref="B75:B78"/>
    <mergeCell ref="D75:E75"/>
    <mergeCell ref="D76:E76"/>
    <mergeCell ref="D77:E77"/>
    <mergeCell ref="D78:E78"/>
    <mergeCell ref="D63:E63"/>
    <mergeCell ref="B64:B69"/>
    <mergeCell ref="D64:E64"/>
    <mergeCell ref="D65:E65"/>
    <mergeCell ref="D66:E66"/>
    <mergeCell ref="D67:E67"/>
    <mergeCell ref="D68:E68"/>
    <mergeCell ref="D69:E69"/>
    <mergeCell ref="D57:E57"/>
    <mergeCell ref="B58:B62"/>
    <mergeCell ref="D58:E58"/>
    <mergeCell ref="D59:E59"/>
    <mergeCell ref="D60:E60"/>
    <mergeCell ref="D61:E61"/>
    <mergeCell ref="D62:E62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44:E44"/>
    <mergeCell ref="D33:E33"/>
    <mergeCell ref="D34:E34"/>
    <mergeCell ref="D35:E35"/>
    <mergeCell ref="D36:E36"/>
    <mergeCell ref="D37:E37"/>
    <mergeCell ref="D38:E38"/>
    <mergeCell ref="D39:E39"/>
    <mergeCell ref="D40:F40"/>
    <mergeCell ref="D41:E41"/>
    <mergeCell ref="D42:E42"/>
    <mergeCell ref="D43:E43"/>
    <mergeCell ref="D27:E27"/>
    <mergeCell ref="B28:B36"/>
    <mergeCell ref="D28:E28"/>
    <mergeCell ref="D29:E29"/>
    <mergeCell ref="D30:E30"/>
    <mergeCell ref="D31:E31"/>
    <mergeCell ref="D32:E32"/>
    <mergeCell ref="G14:H14"/>
    <mergeCell ref="B16:B26"/>
    <mergeCell ref="D16:E16"/>
    <mergeCell ref="D17:E17"/>
    <mergeCell ref="D18:E18"/>
    <mergeCell ref="D21:E21"/>
    <mergeCell ref="D22:E22"/>
    <mergeCell ref="D23:E23"/>
    <mergeCell ref="D24:E24"/>
    <mergeCell ref="D25:E25"/>
    <mergeCell ref="D26:E26"/>
    <mergeCell ref="D19:E19"/>
    <mergeCell ref="D20:E20"/>
    <mergeCell ref="E7:N7"/>
    <mergeCell ref="E8:N8"/>
    <mergeCell ref="E9:N9"/>
    <mergeCell ref="D11:P11"/>
    <mergeCell ref="G13:H13"/>
    <mergeCell ref="J13:K13"/>
    <mergeCell ref="M13:N13"/>
  </mergeCells>
  <conditionalFormatting sqref="F13:G13">
    <cfRule type="cellIs" dxfId="42" priority="6" operator="equal">
      <formula>7</formula>
    </cfRule>
    <cfRule type="cellIs" dxfId="41" priority="7" operator="equal">
      <formula>1</formula>
    </cfRule>
  </conditionalFormatting>
  <conditionalFormatting sqref="H52">
    <cfRule type="expression" dxfId="40" priority="10">
      <formula>H52&lt;10</formula>
    </cfRule>
  </conditionalFormatting>
  <conditionalFormatting sqref="J13">
    <cfRule type="cellIs" dxfId="39" priority="101" operator="equal">
      <formula>7</formula>
    </cfRule>
    <cfRule type="cellIs" dxfId="38" priority="102" operator="equal">
      <formula>1</formula>
    </cfRule>
  </conditionalFormatting>
  <conditionalFormatting sqref="J15:J37 M15:M95">
    <cfRule type="cellIs" dxfId="37" priority="1" operator="equal">
      <formula>7</formula>
    </cfRule>
    <cfRule type="cellIs" dxfId="36" priority="2" operator="equal">
      <formula>1</formula>
    </cfRule>
  </conditionalFormatting>
  <conditionalFormatting sqref="J39">
    <cfRule type="cellIs" dxfId="35" priority="104" operator="equal">
      <formula>1</formula>
    </cfRule>
    <cfRule type="cellIs" dxfId="34" priority="103" operator="equal">
      <formula>7</formula>
    </cfRule>
  </conditionalFormatting>
  <conditionalFormatting sqref="J41:J53">
    <cfRule type="cellIs" dxfId="33" priority="17" operator="equal">
      <formula>7</formula>
    </cfRule>
    <cfRule type="cellIs" dxfId="32" priority="18" operator="equal">
      <formula>1</formula>
    </cfRule>
  </conditionalFormatting>
  <conditionalFormatting sqref="J55:J70">
    <cfRule type="cellIs" dxfId="31" priority="61" operator="equal">
      <formula>7</formula>
    </cfRule>
    <cfRule type="cellIs" dxfId="30" priority="62" operator="equal">
      <formula>1</formula>
    </cfRule>
  </conditionalFormatting>
  <conditionalFormatting sqref="J72:J95">
    <cfRule type="cellIs" dxfId="29" priority="13" operator="equal">
      <formula>7</formula>
    </cfRule>
    <cfRule type="cellIs" dxfId="28" priority="14" operator="equal">
      <formula>1</formula>
    </cfRule>
  </conditionalFormatting>
  <conditionalFormatting sqref="M13">
    <cfRule type="cellIs" dxfId="27" priority="99" operator="equal">
      <formula>7</formula>
    </cfRule>
    <cfRule type="cellIs" dxfId="26" priority="100" operator="equal">
      <formula>1</formula>
    </cfRule>
  </conditionalFormatting>
  <conditionalFormatting sqref="P13">
    <cfRule type="cellIs" dxfId="25" priority="8" operator="equal">
      <formula>7</formula>
    </cfRule>
    <cfRule type="cellIs" dxfId="24" priority="9" operator="equal">
      <formula>1</formula>
    </cfRule>
  </conditionalFormatting>
  <conditionalFormatting sqref="P84">
    <cfRule type="expression" dxfId="23" priority="5">
      <formula>WORKDAY($N82,1,Feiertage)&lt;$N71</formula>
    </cfRule>
  </conditionalFormatting>
  <dataValidations count="2">
    <dataValidation type="list" allowBlank="1" showInputMessage="1" showErrorMessage="1" sqref="G67" xr:uid="{00000000-0002-0000-0200-000000000000}">
      <formula1>"-,3"</formula1>
    </dataValidation>
    <dataValidation type="list" allowBlank="1" showInputMessage="1" showErrorMessage="1" sqref="G40" xr:uid="{00000000-0002-0000-0200-000001000000}">
      <formula1>"40 KT,50 KT"</formula1>
    </dataValidation>
  </dataValidations>
  <pageMargins left="0.59055118110236227" right="0.39370078740157483" top="0.39370078740157483" bottom="0.59055118110236227" header="0.51181102362204722" footer="0.31496062992125984"/>
  <pageSetup paperSize="9" scale="79" orientation="portrait" r:id="rId1"/>
  <headerFooter>
    <oddFooter>&amp;L&amp;8 &amp;F [&amp;A]&amp;R&amp;8Druck: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A153-5AA6-47BB-9BB9-324E5AD75198}">
  <sheetPr>
    <pageSetUpPr fitToPage="1"/>
  </sheetPr>
  <dimension ref="A5:P116"/>
  <sheetViews>
    <sheetView zoomScaleNormal="100" workbookViewId="0">
      <selection activeCell="E7" sqref="E7:N7"/>
    </sheetView>
  </sheetViews>
  <sheetFormatPr baseColWidth="10" defaultColWidth="11.453125" defaultRowHeight="12.5"/>
  <cols>
    <col min="1" max="1" width="2" style="1" customWidth="1"/>
    <col min="2" max="2" width="3.1796875" style="1" customWidth="1"/>
    <col min="3" max="3" width="0.81640625" style="1" customWidth="1"/>
    <col min="4" max="4" width="17.1796875" style="1" customWidth="1"/>
    <col min="5" max="5" width="24.26953125" style="1" customWidth="1"/>
    <col min="6" max="6" width="13.54296875" style="1" customWidth="1"/>
    <col min="7" max="8" width="5.7265625" style="1" customWidth="1"/>
    <col min="9" max="9" width="1.453125" style="1" customWidth="1"/>
    <col min="10" max="10" width="3.54296875" style="1" customWidth="1"/>
    <col min="11" max="11" width="7.453125" style="1" customWidth="1"/>
    <col min="12" max="12" width="1.7265625" style="1" customWidth="1"/>
    <col min="13" max="13" width="3.54296875" style="1" customWidth="1"/>
    <col min="14" max="14" width="7.453125" style="1" customWidth="1"/>
    <col min="15" max="15" width="1.7265625" style="6" customWidth="1"/>
    <col min="16" max="16" width="20" style="1" customWidth="1"/>
    <col min="17" max="16384" width="11.453125" style="1"/>
  </cols>
  <sheetData>
    <row r="5" spans="1:16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7" spans="1:16" ht="13">
      <c r="A7" s="4"/>
      <c r="B7" s="4"/>
      <c r="C7" s="4"/>
      <c r="D7" s="5" t="s">
        <v>0</v>
      </c>
      <c r="E7" s="73"/>
      <c r="F7" s="73"/>
      <c r="G7" s="73"/>
      <c r="H7" s="73"/>
      <c r="I7" s="73"/>
      <c r="J7" s="73"/>
      <c r="K7" s="73"/>
      <c r="L7" s="73"/>
      <c r="M7" s="73"/>
      <c r="N7" s="73"/>
      <c r="P7" s="7" t="s">
        <v>130</v>
      </c>
    </row>
    <row r="8" spans="1:16" ht="13">
      <c r="A8" s="4"/>
      <c r="B8" s="4"/>
      <c r="C8" s="4"/>
      <c r="D8" s="5" t="s">
        <v>1</v>
      </c>
      <c r="E8" s="74"/>
      <c r="F8" s="74"/>
      <c r="G8" s="74"/>
      <c r="H8" s="74"/>
      <c r="I8" s="74"/>
      <c r="J8" s="74"/>
      <c r="K8" s="74"/>
      <c r="L8" s="74"/>
      <c r="M8" s="74"/>
      <c r="N8" s="74"/>
      <c r="P8" s="70" t="s">
        <v>122</v>
      </c>
    </row>
    <row r="9" spans="1:16" ht="13">
      <c r="A9" s="4"/>
      <c r="B9" s="4"/>
      <c r="C9" s="4"/>
      <c r="D9" s="5" t="s">
        <v>89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1" spans="1:16" ht="18">
      <c r="A11" s="8"/>
      <c r="B11" s="8"/>
      <c r="C11" s="8"/>
      <c r="D11" s="76" t="s">
        <v>107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ht="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9"/>
    </row>
    <row r="13" spans="1:16" ht="12.75" customHeight="1">
      <c r="B13" s="9"/>
      <c r="C13" s="9"/>
      <c r="D13" s="9"/>
      <c r="E13" s="9"/>
      <c r="F13" s="13" t="s">
        <v>2</v>
      </c>
      <c r="G13" s="79" t="s">
        <v>3</v>
      </c>
      <c r="H13" s="79"/>
      <c r="I13" s="12"/>
      <c r="J13" s="80" t="s">
        <v>4</v>
      </c>
      <c r="K13" s="80"/>
      <c r="L13" s="12"/>
      <c r="M13" s="79" t="s">
        <v>5</v>
      </c>
      <c r="N13" s="79"/>
      <c r="O13" s="12"/>
      <c r="P13" s="62" t="s">
        <v>6</v>
      </c>
    </row>
    <row r="14" spans="1:16" ht="13">
      <c r="B14" s="9"/>
      <c r="C14" s="9"/>
      <c r="D14" s="9"/>
      <c r="E14" s="9"/>
      <c r="F14" s="12"/>
      <c r="G14" s="81" t="s">
        <v>7</v>
      </c>
      <c r="H14" s="81"/>
      <c r="I14" s="12"/>
      <c r="J14" s="14"/>
      <c r="K14" s="12"/>
      <c r="L14" s="12"/>
      <c r="M14" s="14"/>
      <c r="N14" s="12"/>
      <c r="O14" s="12"/>
      <c r="P14" s="9"/>
    </row>
    <row r="15" spans="1:16" ht="13">
      <c r="B15" s="9"/>
      <c r="C15" s="9"/>
      <c r="D15" s="9"/>
      <c r="E15" s="9"/>
      <c r="F15" s="12"/>
      <c r="G15" s="63" t="s">
        <v>8</v>
      </c>
      <c r="H15" s="27" t="s">
        <v>9</v>
      </c>
      <c r="I15" s="12"/>
      <c r="J15" s="10"/>
      <c r="K15" s="15"/>
      <c r="L15" s="12"/>
      <c r="M15" s="10"/>
      <c r="N15" s="15"/>
      <c r="O15" s="12"/>
      <c r="P15" s="9"/>
    </row>
    <row r="16" spans="1:16" ht="13">
      <c r="B16" s="82" t="s">
        <v>10</v>
      </c>
      <c r="C16" s="9"/>
      <c r="D16" s="83" t="s">
        <v>11</v>
      </c>
      <c r="E16" s="83"/>
      <c r="F16" s="12" t="s">
        <v>12</v>
      </c>
      <c r="G16" s="11">
        <v>20</v>
      </c>
      <c r="H16" s="16"/>
      <c r="I16" s="12"/>
      <c r="J16" s="17">
        <f>IF(K16="","",WEEKDAY(K16))</f>
        <v>5</v>
      </c>
      <c r="K16" s="18">
        <v>46023</v>
      </c>
      <c r="L16" s="12"/>
      <c r="M16" s="19">
        <f>IF(N16="","",WEEKDAY(N16))</f>
        <v>5</v>
      </c>
      <c r="N16" s="20">
        <f>IF($K16="","",WORKDAY($K16,IF($H16="",$G16-1,IF($H16=0,0,$H16-1)),Feiertage))</f>
        <v>46051</v>
      </c>
      <c r="O16" s="5"/>
      <c r="P16" s="67"/>
    </row>
    <row r="17" spans="1:16" ht="5.25" customHeight="1">
      <c r="B17" s="82"/>
      <c r="C17" s="9"/>
      <c r="D17" s="83"/>
      <c r="E17" s="83"/>
      <c r="F17" s="21"/>
      <c r="G17" s="11"/>
      <c r="H17" s="12"/>
      <c r="I17" s="12"/>
      <c r="J17" s="10"/>
      <c r="K17" s="22"/>
      <c r="L17" s="12"/>
      <c r="M17" s="10"/>
      <c r="N17" s="22"/>
      <c r="O17" s="12"/>
      <c r="P17" s="12"/>
    </row>
    <row r="18" spans="1:16" ht="13">
      <c r="B18" s="82"/>
      <c r="C18" s="9"/>
      <c r="D18" s="83" t="s">
        <v>13</v>
      </c>
      <c r="E18" s="83"/>
      <c r="F18" s="12" t="s">
        <v>14</v>
      </c>
      <c r="G18" s="11">
        <v>15</v>
      </c>
      <c r="H18" s="16"/>
      <c r="I18" s="12"/>
      <c r="J18" s="19">
        <f>IF(K18="","",WEEKDAY(K18))</f>
        <v>6</v>
      </c>
      <c r="K18" s="20">
        <f>IF($N16="","",WORKDAY($N16,IF(ISBLANK($H18)+($H18&gt;=1),1,IF($H18=0,0,"")),Feiertage))</f>
        <v>46052</v>
      </c>
      <c r="L18" s="5"/>
      <c r="M18" s="19">
        <f>IF(N18="","",WEEKDAY(N18))</f>
        <v>5</v>
      </c>
      <c r="N18" s="20">
        <f>IF($K18="","",WORKDAY($K18,IF($H18="",$G18-1,IF($H18=0,0,$H18-1)),Feiertage))</f>
        <v>46072</v>
      </c>
      <c r="O18" s="5"/>
      <c r="P18" s="67"/>
    </row>
    <row r="19" spans="1:16" ht="5.25" customHeight="1">
      <c r="B19" s="82"/>
      <c r="C19" s="9"/>
      <c r="D19" s="83"/>
      <c r="E19" s="83"/>
      <c r="F19" s="12"/>
      <c r="G19" s="11"/>
      <c r="H19" s="12"/>
      <c r="I19" s="12"/>
      <c r="J19" s="10"/>
      <c r="K19" s="22"/>
      <c r="L19" s="12"/>
      <c r="M19" s="10"/>
      <c r="N19" s="22"/>
      <c r="O19" s="12"/>
      <c r="P19" s="12"/>
    </row>
    <row r="20" spans="1:16" ht="13">
      <c r="B20" s="82"/>
      <c r="C20" s="9"/>
      <c r="D20" s="83" t="s">
        <v>110</v>
      </c>
      <c r="E20" s="83"/>
      <c r="F20" s="12" t="s">
        <v>19</v>
      </c>
      <c r="G20" s="11">
        <v>4</v>
      </c>
      <c r="H20" s="16"/>
      <c r="I20" s="12"/>
      <c r="J20" s="19">
        <f>IF(K20="","",WEEKDAY(K20))</f>
        <v>6</v>
      </c>
      <c r="K20" s="20">
        <f>IF($N18="","",WORKDAY($N18,IF(ISBLANK($H20)+($H20&gt;=1),1,IF($H20=0,0,"")),Feiertage))</f>
        <v>46073</v>
      </c>
      <c r="L20" s="5"/>
      <c r="M20" s="19">
        <f>IF(N20="","",WEEKDAY(N20))</f>
        <v>4</v>
      </c>
      <c r="N20" s="20">
        <f>IF($K20="","",WORKDAY($K20,IF($H20="",$G20-1,IF($H20=0,0,$H20-1)),Feiertage))</f>
        <v>46078</v>
      </c>
      <c r="O20" s="5"/>
      <c r="P20" s="64" t="s">
        <v>109</v>
      </c>
    </row>
    <row r="21" spans="1:16" ht="5.25" customHeight="1">
      <c r="B21" s="82"/>
      <c r="C21" s="9"/>
      <c r="D21" s="83"/>
      <c r="E21" s="83"/>
      <c r="F21" s="12"/>
      <c r="G21" s="11"/>
      <c r="H21" s="12"/>
      <c r="I21" s="12"/>
      <c r="J21" s="10"/>
      <c r="K21" s="22"/>
      <c r="L21" s="12"/>
      <c r="M21" s="10"/>
      <c r="N21" s="22"/>
      <c r="O21" s="12"/>
      <c r="P21" s="12"/>
    </row>
    <row r="22" spans="1:16" ht="13">
      <c r="A22" s="23"/>
      <c r="B22" s="82"/>
      <c r="C22" s="24"/>
      <c r="D22" s="83" t="s">
        <v>127</v>
      </c>
      <c r="E22" s="83"/>
      <c r="F22" s="21" t="s">
        <v>12</v>
      </c>
      <c r="G22" s="11">
        <v>5</v>
      </c>
      <c r="H22" s="16"/>
      <c r="I22" s="12"/>
      <c r="J22" s="19">
        <f>IF(K22="","",WEEKDAY(K22))</f>
        <v>6</v>
      </c>
      <c r="K22" s="20">
        <f>IF($N18="","",WORKDAY($N18,IF(ISBLANK($H22)+($H22&gt;=1),1,IF($H22=0,0,"")),Feiertage))</f>
        <v>46073</v>
      </c>
      <c r="L22" s="5"/>
      <c r="M22" s="19">
        <f>IF(N22="","",WEEKDAY(N22))</f>
        <v>5</v>
      </c>
      <c r="N22" s="20">
        <f>IF($K22="","",WORKDAY($K22,IF($H22="",$G22-1,IF($H22=0,0,$H22-1)),Feiertage))</f>
        <v>46079</v>
      </c>
      <c r="O22" s="5"/>
      <c r="P22" s="67"/>
    </row>
    <row r="23" spans="1:16" ht="5.25" customHeight="1">
      <c r="A23" s="23"/>
      <c r="B23" s="82"/>
      <c r="C23" s="24"/>
      <c r="D23" s="83"/>
      <c r="E23" s="83"/>
      <c r="F23" s="21"/>
      <c r="G23" s="11"/>
      <c r="H23" s="12"/>
      <c r="I23" s="12"/>
      <c r="J23" s="10"/>
      <c r="K23" s="22"/>
      <c r="L23" s="12"/>
      <c r="M23" s="10"/>
      <c r="N23" s="22"/>
      <c r="O23" s="12"/>
      <c r="P23" s="12"/>
    </row>
    <row r="24" spans="1:16" ht="13">
      <c r="B24" s="82"/>
      <c r="C24" s="9"/>
      <c r="D24" s="83" t="s">
        <v>15</v>
      </c>
      <c r="E24" s="83"/>
      <c r="F24" s="12" t="s">
        <v>14</v>
      </c>
      <c r="G24" s="11">
        <v>1</v>
      </c>
      <c r="H24" s="16"/>
      <c r="I24" s="12"/>
      <c r="J24" s="19">
        <f>IF(K24="","",WEEKDAY(K24))</f>
        <v>6</v>
      </c>
      <c r="K24" s="20">
        <f>IF($N22="","",WORKDAY($N22,IF(ISBLANK($H24)+($H24&gt;=1),1,IF($H24=0,0,"")),Feiertage))</f>
        <v>46080</v>
      </c>
      <c r="L24" s="5"/>
      <c r="M24" s="19">
        <f>IF(N24="","",WEEKDAY(N24))</f>
        <v>6</v>
      </c>
      <c r="N24" s="20">
        <f>IF($K24="","",WORKDAY($K24,IF($H24="",$G24-1,IF($H24=0,0,$H24-1)),Feiertage))</f>
        <v>46080</v>
      </c>
      <c r="O24" s="5"/>
      <c r="P24" s="67"/>
    </row>
    <row r="25" spans="1:16" ht="5.25" customHeight="1">
      <c r="B25" s="82"/>
      <c r="C25" s="9"/>
      <c r="D25" s="83"/>
      <c r="E25" s="83"/>
      <c r="F25" s="12"/>
      <c r="G25" s="9"/>
      <c r="H25" s="9"/>
      <c r="I25" s="9"/>
      <c r="J25" s="10"/>
      <c r="K25" s="22"/>
      <c r="L25" s="9"/>
      <c r="M25" s="10"/>
      <c r="N25" s="22"/>
      <c r="O25" s="9"/>
      <c r="P25" s="12"/>
    </row>
    <row r="26" spans="1:16" ht="13">
      <c r="A26" s="23"/>
      <c r="B26" s="82"/>
      <c r="C26" s="24"/>
      <c r="D26" s="85" t="s">
        <v>16</v>
      </c>
      <c r="E26" s="85"/>
      <c r="F26" s="25" t="s">
        <v>12</v>
      </c>
      <c r="G26" s="11">
        <v>1</v>
      </c>
      <c r="H26" s="16"/>
      <c r="I26" s="12"/>
      <c r="J26" s="19">
        <f>IF(K26="","",WEEKDAY(K26))</f>
        <v>2</v>
      </c>
      <c r="K26" s="20">
        <f>IF($N24="","",WORKDAY($N24,IF(ISBLANK($H26)+($H26&gt;=1),1,IF($H26=0,0,"")),Feiertage))</f>
        <v>46083</v>
      </c>
      <c r="L26" s="5"/>
      <c r="M26" s="17">
        <f>IF(N26="","",WEEKDAY(N26))</f>
        <v>2</v>
      </c>
      <c r="N26" s="26">
        <f>IF($K26="","",WORKDAY($K26,IF($H26="",$G26-1,IF($H26=0,0,$H26-1)),Feiertage))</f>
        <v>46083</v>
      </c>
      <c r="O26" s="5"/>
      <c r="P26" s="67"/>
    </row>
    <row r="27" spans="1:16" ht="5.25" customHeight="1">
      <c r="B27" s="9"/>
      <c r="C27" s="9"/>
      <c r="D27" s="83"/>
      <c r="E27" s="83"/>
      <c r="F27" s="12"/>
      <c r="G27" s="11"/>
      <c r="H27" s="12"/>
      <c r="I27" s="12"/>
      <c r="J27" s="10"/>
      <c r="K27" s="22"/>
      <c r="L27" s="12"/>
      <c r="M27" s="10"/>
      <c r="N27" s="22"/>
      <c r="O27" s="12"/>
      <c r="P27" s="12"/>
    </row>
    <row r="28" spans="1:16" ht="13">
      <c r="B28" s="84" t="s">
        <v>17</v>
      </c>
      <c r="C28" s="9"/>
      <c r="D28" s="85" t="s">
        <v>18</v>
      </c>
      <c r="E28" s="85"/>
      <c r="F28" s="27" t="s">
        <v>19</v>
      </c>
      <c r="G28" s="11">
        <v>1</v>
      </c>
      <c r="H28" s="16"/>
      <c r="I28" s="12"/>
      <c r="J28" s="17">
        <f>IF(K28="","",WEEKDAY(K28))</f>
        <v>3</v>
      </c>
      <c r="K28" s="26">
        <f>IF($N26="","",WORKDAY($N26,IF(ISBLANK($H28)+($H28&gt;=1),1,IF($H28=0,0,"")),Feiertage))</f>
        <v>46084</v>
      </c>
      <c r="L28" s="5"/>
      <c r="M28" s="19">
        <f>IF(N28="","",WEEKDAY(N28))</f>
        <v>3</v>
      </c>
      <c r="N28" s="20">
        <f>IFERROR(IF(WORKDAY($K28,IF($H28="",$G28-1,IF($H28=0,0,$H28-1)),Feiertage)&gt;=$N20,IF($K28="","",WORKDAY($K28,IF($H28="",$G28-1,IF($H28=0,0,$H28-1)),Feiertage)),$N20),"")</f>
        <v>46084</v>
      </c>
      <c r="O28" s="5"/>
      <c r="P28" s="64" t="s">
        <v>112</v>
      </c>
    </row>
    <row r="29" spans="1:16" ht="5.25" customHeight="1">
      <c r="B29" s="84"/>
      <c r="C29" s="9"/>
      <c r="D29" s="83"/>
      <c r="E29" s="83"/>
      <c r="F29" s="12"/>
      <c r="G29" s="11"/>
      <c r="H29" s="12"/>
      <c r="I29" s="12"/>
      <c r="J29" s="10"/>
      <c r="K29" s="22"/>
      <c r="L29" s="12"/>
      <c r="M29" s="10"/>
      <c r="N29" s="22"/>
      <c r="O29" s="12"/>
      <c r="P29" s="12"/>
    </row>
    <row r="30" spans="1:16" ht="13">
      <c r="B30" s="84"/>
      <c r="C30" s="9"/>
      <c r="D30" s="83" t="s">
        <v>120</v>
      </c>
      <c r="E30" s="83"/>
      <c r="F30" s="12" t="s">
        <v>111</v>
      </c>
      <c r="G30" s="11">
        <v>4</v>
      </c>
      <c r="H30" s="16"/>
      <c r="I30" s="12"/>
      <c r="J30" s="19">
        <f>IF(K30="","",WEEKDAY(K30))</f>
        <v>4</v>
      </c>
      <c r="K30" s="20">
        <f>IF($N28="","",WORKDAY($N28,IF(ISBLANK($H30)+($H30&gt;=1),1,IF($H30=0,0,"")),Feiertage))</f>
        <v>46085</v>
      </c>
      <c r="L30" s="5"/>
      <c r="M30" s="19">
        <f>IF(N30="","",WEEKDAY(N30))</f>
        <v>2</v>
      </c>
      <c r="N30" s="20">
        <f>IF($K30="","",WORKDAY($K30,IF($H30="",$G30-1,IF($H30=0,0,$H30-1)),Feiertage))</f>
        <v>46090</v>
      </c>
      <c r="O30" s="5"/>
      <c r="P30" s="67"/>
    </row>
    <row r="31" spans="1:16" ht="5.25" customHeight="1">
      <c r="B31" s="84"/>
      <c r="C31" s="9"/>
      <c r="D31" s="83"/>
      <c r="E31" s="83"/>
      <c r="F31" s="12"/>
      <c r="G31" s="11"/>
      <c r="H31" s="12"/>
      <c r="I31" s="12"/>
      <c r="J31" s="10"/>
      <c r="K31" s="22"/>
      <c r="L31" s="12"/>
      <c r="M31" s="10"/>
      <c r="N31" s="22"/>
      <c r="O31" s="12"/>
      <c r="P31" s="12"/>
    </row>
    <row r="32" spans="1:16" ht="13">
      <c r="B32" s="84"/>
      <c r="C32" s="9"/>
      <c r="D32" s="83" t="s">
        <v>20</v>
      </c>
      <c r="E32" s="83"/>
      <c r="F32" s="12" t="s">
        <v>21</v>
      </c>
      <c r="G32" s="11">
        <v>4</v>
      </c>
      <c r="H32" s="16"/>
      <c r="I32" s="12"/>
      <c r="J32" s="19">
        <f>IF(K32="","",WEEKDAY(K32))</f>
        <v>3</v>
      </c>
      <c r="K32" s="20">
        <f>IF($N30="","",WORKDAY($N30,IF(ISBLANK($H32)+($H32&gt;=1),1,IF($H32=0,0,"")),Feiertage))</f>
        <v>46091</v>
      </c>
      <c r="L32" s="5"/>
      <c r="M32" s="19">
        <f>IF(N32="","",WEEKDAY(N32))</f>
        <v>6</v>
      </c>
      <c r="N32" s="20">
        <f>IF($K32="","",WORKDAY($K32,IF($H32="",$G32-1,IF($H32=0,0,$H32-1)),Feiertage))</f>
        <v>46094</v>
      </c>
      <c r="O32" s="5"/>
      <c r="P32" s="67"/>
    </row>
    <row r="33" spans="1:16" ht="5.25" customHeight="1">
      <c r="B33" s="84"/>
      <c r="C33" s="9"/>
      <c r="D33" s="83"/>
      <c r="E33" s="83"/>
      <c r="F33" s="12"/>
      <c r="G33" s="11"/>
      <c r="H33" s="12"/>
      <c r="I33" s="12"/>
      <c r="J33" s="10"/>
      <c r="K33" s="22"/>
      <c r="L33" s="12"/>
      <c r="M33" s="10"/>
      <c r="N33" s="22"/>
      <c r="O33" s="12"/>
      <c r="P33" s="12"/>
    </row>
    <row r="34" spans="1:16" ht="13">
      <c r="B34" s="84"/>
      <c r="C34" s="9"/>
      <c r="D34" s="83" t="s">
        <v>121</v>
      </c>
      <c r="E34" s="83"/>
      <c r="F34" s="12" t="s">
        <v>22</v>
      </c>
      <c r="G34" s="11">
        <v>4</v>
      </c>
      <c r="H34" s="16"/>
      <c r="I34" s="12"/>
      <c r="J34" s="19">
        <f>IF(K34="","",WEEKDAY(K34))</f>
        <v>2</v>
      </c>
      <c r="K34" s="20">
        <f>IF($N32="","",WORKDAY($N32,IF(ISBLANK($H34)+($H34&gt;=1),1,IF($H34=0,0,"")),Feiertage))</f>
        <v>46097</v>
      </c>
      <c r="L34" s="5"/>
      <c r="M34" s="19">
        <f>IF(N34="","",WEEKDAY(N34))</f>
        <v>5</v>
      </c>
      <c r="N34" s="20">
        <f>IF($K34="","",WORKDAY($K34,IF($H34="",$G34-1,IF($H34=0,0,$H34-1)),Feiertage))</f>
        <v>46100</v>
      </c>
      <c r="O34" s="5"/>
      <c r="P34" s="67"/>
    </row>
    <row r="35" spans="1:16" ht="5.25" customHeight="1">
      <c r="B35" s="84"/>
      <c r="C35" s="9"/>
      <c r="D35" s="83"/>
      <c r="E35" s="83"/>
      <c r="F35" s="12"/>
      <c r="G35" s="11"/>
      <c r="H35" s="12"/>
      <c r="I35" s="12"/>
      <c r="J35" s="10"/>
      <c r="K35" s="22"/>
      <c r="L35" s="12"/>
      <c r="M35" s="10"/>
      <c r="N35" s="22"/>
      <c r="O35" s="12"/>
      <c r="P35" s="12"/>
    </row>
    <row r="36" spans="1:16" ht="13">
      <c r="B36" s="84"/>
      <c r="C36" s="9"/>
      <c r="D36" s="88" t="s">
        <v>23</v>
      </c>
      <c r="E36" s="88"/>
      <c r="F36" s="12" t="s">
        <v>24</v>
      </c>
      <c r="G36" s="11">
        <v>1</v>
      </c>
      <c r="H36" s="16"/>
      <c r="I36" s="12"/>
      <c r="J36" s="19">
        <f>IF(K36="","",WEEKDAY(K36))</f>
        <v>6</v>
      </c>
      <c r="K36" s="20">
        <f>IF($N34="","",WORKDAY($N34,IF(ISBLANK($H36)+($H36&gt;=1),1,IF($H36=0,0,"")),Feiertage))</f>
        <v>46101</v>
      </c>
      <c r="L36" s="5"/>
      <c r="M36" s="28">
        <f>IF(N36="","",WEEKDAY(N36))</f>
        <v>6</v>
      </c>
      <c r="N36" s="29">
        <f>IF($K36="","",WORKDAY($K36,IF($H36="",$G36-1,IF($H36=0,0,$H36-1)),Feiertage))</f>
        <v>46101</v>
      </c>
      <c r="O36" s="5"/>
      <c r="P36" s="67"/>
    </row>
    <row r="37" spans="1:16" ht="5.25" customHeight="1">
      <c r="B37" s="9"/>
      <c r="C37" s="9"/>
      <c r="D37" s="83"/>
      <c r="E37" s="83"/>
      <c r="F37" s="12"/>
      <c r="G37" s="11"/>
      <c r="H37" s="12"/>
      <c r="I37" s="12"/>
      <c r="J37" s="10"/>
      <c r="K37" s="22"/>
      <c r="L37" s="12"/>
      <c r="M37" s="10"/>
      <c r="N37" s="22"/>
      <c r="O37" s="12"/>
      <c r="P37" s="12"/>
    </row>
    <row r="38" spans="1:16" ht="13">
      <c r="A38" s="4"/>
      <c r="B38" s="5"/>
      <c r="C38" s="5"/>
      <c r="D38" s="94" t="s">
        <v>106</v>
      </c>
      <c r="E38" s="94"/>
      <c r="F38" s="30" t="s">
        <v>25</v>
      </c>
      <c r="G38" s="30" t="s">
        <v>26</v>
      </c>
      <c r="H38" s="40"/>
      <c r="I38" s="31"/>
      <c r="J38" s="32" t="s">
        <v>27</v>
      </c>
      <c r="K38" s="32"/>
      <c r="L38" s="12"/>
      <c r="M38" s="68">
        <f>IF(N38="","",WEEKDAY(N38))</f>
        <v>5</v>
      </c>
      <c r="N38" s="69">
        <f>IF($N36="","",IF(WEEKDAY($N36+MID($G38,1,2))=7,$N36+MID($G38,1,2)+2,IF(WEEKDAY($N36+MID($G38,1,2))=1,$N36+MID($G38,1,2)+1,$N36+MID($G38,1,2))))</f>
        <v>46121</v>
      </c>
      <c r="O38" s="5"/>
      <c r="P38" s="67"/>
    </row>
    <row r="39" spans="1:16" ht="5.25" customHeight="1">
      <c r="A39" s="4"/>
      <c r="B39" s="5"/>
      <c r="C39" s="5"/>
      <c r="D39" s="83"/>
      <c r="E39" s="83"/>
      <c r="F39" s="12"/>
      <c r="G39" s="11"/>
      <c r="H39" s="12"/>
      <c r="I39" s="12"/>
      <c r="J39" s="33"/>
      <c r="K39" s="9"/>
      <c r="L39" s="12"/>
      <c r="M39" s="33"/>
      <c r="N39" s="9"/>
      <c r="O39" s="12"/>
      <c r="P39" s="12"/>
    </row>
    <row r="40" spans="1:16" ht="13">
      <c r="A40" s="4"/>
      <c r="B40" s="5"/>
      <c r="C40" s="5"/>
      <c r="D40" s="86" t="s">
        <v>28</v>
      </c>
      <c r="E40" s="86"/>
      <c r="F40" s="86"/>
      <c r="G40" s="34" t="s">
        <v>29</v>
      </c>
      <c r="H40" s="16"/>
      <c r="I40" s="12"/>
      <c r="J40" s="32" t="s">
        <v>27</v>
      </c>
      <c r="K40" s="32"/>
      <c r="L40" s="5"/>
      <c r="M40" s="33"/>
      <c r="N40" s="9"/>
      <c r="O40" s="12"/>
      <c r="P40" s="64" t="s">
        <v>118</v>
      </c>
    </row>
    <row r="41" spans="1:16" ht="5.25" customHeight="1">
      <c r="A41" s="4"/>
      <c r="B41" s="5"/>
      <c r="C41" s="5"/>
      <c r="D41" s="83"/>
      <c r="E41" s="83"/>
      <c r="F41" s="12"/>
      <c r="G41" s="11"/>
      <c r="H41" s="12"/>
      <c r="I41" s="12"/>
      <c r="J41" s="33"/>
      <c r="K41" s="9"/>
      <c r="L41" s="12"/>
      <c r="M41" s="33"/>
      <c r="N41" s="9"/>
      <c r="O41" s="12"/>
      <c r="P41" s="12"/>
    </row>
    <row r="42" spans="1:16" ht="13">
      <c r="A42" s="4"/>
      <c r="B42" s="5"/>
      <c r="C42" s="5"/>
      <c r="D42" s="89" t="s">
        <v>30</v>
      </c>
      <c r="E42" s="90"/>
      <c r="F42" s="11" t="s">
        <v>25</v>
      </c>
      <c r="G42" s="11" t="str">
        <f>IF(AND(_xlfn.NUMBERVALUE(MID($G40,1,2))=40,OR($H40="",IFERROR(_xlfn.NUMBERVALUE($H$40),_xlfn.NUMBERVALUE(MID($H$40,1,SEARCH("K",$H$40)-1)))&gt;=40)),15,IF(AND(_xlfn.NUMBERVALUE(MID($G40,1,2))=50,OR($H40="",IFERROR(_xlfn.NUMBERVALUE($H$40),_xlfn.NUMBERVALUE(MID($H$40,1,SEARCH("K",$H$40)-1)))&gt;=50)),18,IF(IFERROR(_xlfn.NUMBERVALUE($H$40),_xlfn.NUMBERVALUE(MID($H$40,1,SEARCH("K",$H$40)-1)))&gt;=50,18,"Prüfen!")))&amp;" KT"</f>
        <v>15 KT</v>
      </c>
      <c r="H42" s="16"/>
      <c r="I42" s="12"/>
      <c r="J42" s="35">
        <f>IF(K42="","",WEEKDAY(K42))</f>
        <v>2</v>
      </c>
      <c r="K42" s="36">
        <f>IF($N36="","",IF($H42="",IF(WEEKDAY($N36+_xlfn.NUMBERVALUE(MID($G42,1,2)))=7,$N36+_xlfn.NUMBERVALUE(MID($G42,1,2))+2,IF(WEEKDAY($N36+_xlfn.NUMBERVALUE(MID($G42,1,2)))=1,$N36+_xlfn.NUMBERVALUE(MID($G42,1,2))+1,$N36+_xlfn.NUMBERVALUE(MID($G42,1,2)))),IF(WEEKDAY($N36+IFERROR(_xlfn.NUMBERVALUE($H$42),_xlfn.NUMBERVALUE(MID($H$42,1,SEARCH("K",$H$42)-1))))=7,$N36+IFERROR(_xlfn.NUMBERVALUE($H$42),_xlfn.NUMBERVALUE(MID($H$42,1,SEARCH("K",$H$42)-1)))+2,IF(WEEKDAY($N36+IFERROR(_xlfn.NUMBERVALUE($H$42),_xlfn.NUMBERVALUE(MID($H$42,1,SEARCH("K",$H$42)-1))))=1,$N36+IFERROR(_xlfn.NUMBERVALUE($H$42),_xlfn.NUMBERVALUE(MID($H$42,1,SEARCH("K",$H$42)-1)))+1,$N36+IFERROR(_xlfn.NUMBERVALUE($H$42),_xlfn.NUMBERVALUE(MID($H$42,1,SEARCH("K",$H$42)-1)))))))</f>
        <v>46118</v>
      </c>
      <c r="L42" s="5"/>
      <c r="M42" s="10"/>
      <c r="N42" s="22"/>
      <c r="O42" s="12"/>
      <c r="P42" s="64" t="s">
        <v>31</v>
      </c>
    </row>
    <row r="43" spans="1:16" ht="5.25" customHeight="1">
      <c r="A43" s="4"/>
      <c r="B43" s="5"/>
      <c r="C43" s="5"/>
      <c r="D43" s="83"/>
      <c r="E43" s="83"/>
      <c r="F43" s="12"/>
      <c r="G43" s="11"/>
      <c r="H43" s="12"/>
      <c r="I43" s="12"/>
      <c r="J43" s="10"/>
      <c r="K43" s="22"/>
      <c r="L43" s="12"/>
      <c r="M43" s="10"/>
      <c r="N43" s="22"/>
      <c r="O43" s="12"/>
      <c r="P43" s="12"/>
    </row>
    <row r="44" spans="1:16" ht="13">
      <c r="B44" s="59"/>
      <c r="C44" s="9"/>
      <c r="D44" s="83" t="s">
        <v>32</v>
      </c>
      <c r="E44" s="83"/>
      <c r="F44" s="12" t="s">
        <v>22</v>
      </c>
      <c r="G44" s="11">
        <v>1</v>
      </c>
      <c r="H44" s="16"/>
      <c r="I44" s="12"/>
      <c r="J44" s="19">
        <f>IF(K44="","",WEEKDAY(K44))</f>
        <v>3</v>
      </c>
      <c r="K44" s="20">
        <f>IF($K42="","",WORKDAY($K42,IF(ISBLANK($H44)+($H44&gt;=1),1,IF($H44=0,0,"")),Feiertage))</f>
        <v>46119</v>
      </c>
      <c r="L44" s="5"/>
      <c r="M44" s="19">
        <f>IF(N44="","",WEEKDAY(N44))</f>
        <v>3</v>
      </c>
      <c r="N44" s="20">
        <f>IF($K44="","",WORKDAY($K44,IF($H44="",$G44-1,IF($H44=0,0,$H44-1)),Feiertage))</f>
        <v>46119</v>
      </c>
      <c r="O44" s="5"/>
      <c r="P44" s="67"/>
    </row>
    <row r="45" spans="1:16" ht="5.25" customHeight="1">
      <c r="B45" s="9"/>
      <c r="C45" s="9"/>
      <c r="D45" s="83"/>
      <c r="E45" s="83"/>
      <c r="F45" s="12"/>
      <c r="G45" s="11"/>
      <c r="H45" s="12"/>
      <c r="I45" s="12"/>
      <c r="J45" s="10"/>
      <c r="K45" s="22"/>
      <c r="L45" s="12"/>
      <c r="M45" s="10"/>
      <c r="N45" s="22"/>
      <c r="O45" s="12"/>
      <c r="P45" s="12"/>
    </row>
    <row r="46" spans="1:16" ht="13">
      <c r="B46" s="61"/>
      <c r="C46" s="9"/>
      <c r="D46" s="83" t="s">
        <v>33</v>
      </c>
      <c r="E46" s="83"/>
      <c r="F46" s="12" t="s">
        <v>34</v>
      </c>
      <c r="G46" s="11">
        <v>5</v>
      </c>
      <c r="H46" s="16"/>
      <c r="I46" s="12"/>
      <c r="J46" s="19">
        <f>IF(K46="","",WEEKDAY(K46))</f>
        <v>4</v>
      </c>
      <c r="K46" s="20">
        <f>IF($N44="","",WORKDAY($N44,IF(ISBLANK($H46)+($H46&gt;=1),1,IF($H46=0,0,"")),Feiertage))</f>
        <v>46120</v>
      </c>
      <c r="L46" s="5"/>
      <c r="M46" s="19">
        <f>IF(N46="","",WEEKDAY(N46))</f>
        <v>3</v>
      </c>
      <c r="N46" s="20">
        <f>IF($K46="","",WORKDAY($K46,IF($H46="",$G46-1,IF($H46=0,0,$H46-1)),Feiertage))</f>
        <v>46126</v>
      </c>
      <c r="O46" s="5"/>
      <c r="P46" s="67"/>
    </row>
    <row r="47" spans="1:16" ht="5.25" customHeight="1">
      <c r="B47" s="9"/>
      <c r="C47" s="9"/>
      <c r="D47" s="83"/>
      <c r="E47" s="83"/>
      <c r="F47" s="12"/>
      <c r="G47" s="11"/>
      <c r="H47" s="12"/>
      <c r="I47" s="12"/>
      <c r="J47" s="10"/>
      <c r="K47" s="22"/>
      <c r="L47" s="12"/>
      <c r="M47" s="10"/>
      <c r="N47" s="22"/>
      <c r="O47" s="12"/>
      <c r="P47" s="12"/>
    </row>
    <row r="48" spans="1:16" ht="13">
      <c r="B48" s="59"/>
      <c r="C48" s="9"/>
      <c r="D48" s="83" t="s">
        <v>35</v>
      </c>
      <c r="E48" s="83"/>
      <c r="F48" s="12" t="s">
        <v>36</v>
      </c>
      <c r="G48" s="11">
        <v>1</v>
      </c>
      <c r="H48" s="16"/>
      <c r="I48" s="12"/>
      <c r="J48" s="19">
        <f>IF(K48="","",WEEKDAY(K48))</f>
        <v>4</v>
      </c>
      <c r="K48" s="20">
        <f>IF($N46="","",WORKDAY($N46,IF(ISBLANK($H48)+($H48&gt;=1),1,IF($H48=0,0,"")),Feiertage))</f>
        <v>46127</v>
      </c>
      <c r="L48" s="5"/>
      <c r="M48" s="19">
        <f>IF(N48="","",WEEKDAY(N48))</f>
        <v>4</v>
      </c>
      <c r="N48" s="20">
        <f>IF($K48="","",WORKDAY($K48,IF($H48="",$G48-1,IF($H48=0,0,$H48-1)),Feiertage))</f>
        <v>46127</v>
      </c>
      <c r="O48" s="5"/>
      <c r="P48" s="67"/>
    </row>
    <row r="49" spans="1:16" ht="5.25" customHeight="1">
      <c r="B49" s="9"/>
      <c r="C49" s="9"/>
      <c r="D49" s="83"/>
      <c r="E49" s="83"/>
      <c r="F49" s="12"/>
      <c r="G49" s="11"/>
      <c r="H49" s="12"/>
      <c r="I49" s="12"/>
      <c r="J49" s="10"/>
      <c r="K49" s="22"/>
      <c r="L49" s="12"/>
      <c r="M49" s="10"/>
      <c r="N49" s="22"/>
      <c r="O49" s="12"/>
      <c r="P49" s="12"/>
    </row>
    <row r="50" spans="1:16" ht="13">
      <c r="B50" s="9"/>
      <c r="C50" s="9"/>
      <c r="D50" s="83" t="s">
        <v>37</v>
      </c>
      <c r="E50" s="83"/>
      <c r="F50" s="11" t="s">
        <v>25</v>
      </c>
      <c r="G50" s="11" t="s">
        <v>38</v>
      </c>
      <c r="H50" s="40"/>
      <c r="I50" s="12"/>
      <c r="J50" s="35">
        <f>IF(K50="","",WEEKDAY(K50))</f>
        <v>5</v>
      </c>
      <c r="K50" s="37">
        <f>IF(N48="","",IF(H50="",N48+_xlfn.NUMBERVALUE(MID(G50,1,2)),N48+_xlfn.NUMBERVALUE(MID(H50,1,2))))</f>
        <v>46128</v>
      </c>
      <c r="L50" s="5"/>
      <c r="M50" s="10"/>
      <c r="N50" s="22"/>
      <c r="O50" s="12"/>
      <c r="P50" s="64" t="s">
        <v>90</v>
      </c>
    </row>
    <row r="51" spans="1:16" ht="5.25" customHeight="1">
      <c r="B51" s="9"/>
      <c r="C51" s="9"/>
      <c r="D51" s="83"/>
      <c r="E51" s="83"/>
      <c r="F51" s="12"/>
      <c r="G51" s="11"/>
      <c r="H51" s="12"/>
      <c r="I51" s="12"/>
      <c r="J51" s="10"/>
      <c r="K51" s="22"/>
      <c r="L51" s="12"/>
      <c r="M51" s="10"/>
      <c r="N51" s="22"/>
      <c r="O51" s="12"/>
      <c r="P51" s="12"/>
    </row>
    <row r="52" spans="1:16" ht="13">
      <c r="B52" s="9"/>
      <c r="C52" s="9"/>
      <c r="D52" s="83" t="s">
        <v>39</v>
      </c>
      <c r="E52" s="83"/>
      <c r="F52" s="11" t="s">
        <v>25</v>
      </c>
      <c r="G52" s="11">
        <v>10</v>
      </c>
      <c r="H52" s="38">
        <f>IF(K50="","",NETWORKDAYS($K50,$N54,Feiertage))</f>
        <v>10</v>
      </c>
      <c r="I52" s="12"/>
      <c r="J52" s="39" t="s">
        <v>88</v>
      </c>
      <c r="K52" s="22"/>
      <c r="L52" s="12"/>
      <c r="M52" s="10"/>
      <c r="N52" s="22"/>
      <c r="O52" s="12"/>
      <c r="P52" s="64" t="s">
        <v>40</v>
      </c>
    </row>
    <row r="53" spans="1:16" ht="5.25" customHeight="1">
      <c r="B53" s="9"/>
      <c r="C53" s="9"/>
      <c r="D53" s="83"/>
      <c r="E53" s="83"/>
      <c r="F53" s="12"/>
      <c r="G53" s="11"/>
      <c r="H53" s="12"/>
      <c r="I53" s="12"/>
      <c r="J53" s="10"/>
      <c r="K53" s="22"/>
      <c r="L53" s="12"/>
      <c r="M53" s="10"/>
      <c r="N53" s="22"/>
      <c r="O53" s="12"/>
      <c r="P53" s="12"/>
    </row>
    <row r="54" spans="1:16" ht="13">
      <c r="B54" s="9"/>
      <c r="C54" s="9"/>
      <c r="D54" s="91" t="s">
        <v>113</v>
      </c>
      <c r="E54" s="91"/>
      <c r="F54" s="11" t="s">
        <v>25</v>
      </c>
      <c r="G54" s="40"/>
      <c r="H54" s="40"/>
      <c r="I54" s="41"/>
      <c r="J54" s="9"/>
      <c r="K54" s="9"/>
      <c r="L54" s="12"/>
      <c r="M54" s="42">
        <f>IF(N54="","",WEEKDAY(N54))</f>
        <v>4</v>
      </c>
      <c r="N54" s="43">
        <f>IF($N36="","",IF($H40="",IF(WEEKDAY($N36+_xlfn.NUMBERVALUE(MID($G40,1,2)))=7,$N36+_xlfn.NUMBERVALUE(MID($G40,1,2))+2,IF(WEEKDAY($N36+_xlfn.NUMBERVALUE(MID($G40,1,2)))=1,$N36+_xlfn.NUMBERVALUE(MID($G40,1,2))+1,$N36+_xlfn.NUMBERVALUE(MID($G40,1,2)))),IF(WEEKDAY($N36+IFERROR(_xlfn.NUMBERVALUE($H$40),_xlfn.NUMBERVALUE(MID($H$40,1,SEARCH("K",$H$40)-1))))=7,$N36+IFERROR(_xlfn.NUMBERVALUE($H$40),_xlfn.NUMBERVALUE(MID($H$40,1,SEARCH("K",$H$40)-1)))+2,IF(WEEKDAY($N36+IFERROR(_xlfn.NUMBERVALUE($H$40),_xlfn.NUMBERVALUE(MID($H$40,1,SEARCH("K",$H$40)-1))))=1,$N36+IFERROR(_xlfn.NUMBERVALUE($H$40),_xlfn.NUMBERVALUE(MID($H$40,1,SEARCH("K",$H$40)-1)))+1,$N36+IFERROR(_xlfn.NUMBERVALUE($H$40),_xlfn.NUMBERVALUE(MID($H$40,1,SEARCH("K",$H$40)-1)))))))</f>
        <v>46141</v>
      </c>
      <c r="O54" s="5"/>
      <c r="P54" s="67"/>
    </row>
    <row r="55" spans="1:16" ht="5.25" customHeight="1">
      <c r="B55" s="9"/>
      <c r="C55" s="9"/>
      <c r="D55" s="83"/>
      <c r="E55" s="83"/>
      <c r="F55" s="12"/>
      <c r="G55" s="11"/>
      <c r="H55" s="12"/>
      <c r="I55" s="12"/>
      <c r="J55" s="10"/>
      <c r="K55" s="22"/>
      <c r="L55" s="12"/>
      <c r="M55" s="10"/>
      <c r="N55" s="22"/>
      <c r="O55" s="12"/>
      <c r="P55" s="12"/>
    </row>
    <row r="56" spans="1:16" ht="13">
      <c r="B56" s="9"/>
      <c r="C56" s="9"/>
      <c r="D56" s="83" t="s">
        <v>39</v>
      </c>
      <c r="E56" s="83"/>
      <c r="F56" s="11" t="s">
        <v>115</v>
      </c>
      <c r="G56" s="11">
        <v>10</v>
      </c>
      <c r="H56" s="38" t="str">
        <f>IF(N58="","",IF(K50="","",NETWORKDAYS($K50,$N58,Feiertage)))</f>
        <v/>
      </c>
      <c r="I56" s="12"/>
      <c r="J56" s="39" t="s">
        <v>88</v>
      </c>
      <c r="K56" s="22"/>
      <c r="L56" s="12"/>
      <c r="M56" s="10"/>
      <c r="N56" s="22"/>
      <c r="O56" s="12"/>
      <c r="P56" s="64" t="s">
        <v>40</v>
      </c>
    </row>
    <row r="57" spans="1:16" ht="5.25" customHeight="1">
      <c r="B57" s="9"/>
      <c r="C57" s="9"/>
      <c r="D57" s="83"/>
      <c r="E57" s="83"/>
      <c r="F57" s="12"/>
      <c r="G57" s="11"/>
      <c r="H57" s="12"/>
      <c r="I57" s="12"/>
      <c r="J57" s="10"/>
      <c r="K57" s="22"/>
      <c r="L57" s="12"/>
      <c r="M57" s="10"/>
      <c r="N57" s="22"/>
      <c r="O57" s="12"/>
      <c r="P57" s="12"/>
    </row>
    <row r="58" spans="1:16" ht="12.75" customHeight="1">
      <c r="B58" s="9"/>
      <c r="C58" s="9"/>
      <c r="D58" s="91" t="s">
        <v>114</v>
      </c>
      <c r="E58" s="91"/>
      <c r="F58" s="11" t="s">
        <v>115</v>
      </c>
      <c r="G58" s="47" t="s">
        <v>116</v>
      </c>
      <c r="H58" s="16"/>
      <c r="I58" s="71" t="str">
        <f>IF(AND($G58="0 KT",$H$58=""),"Keine Vorbefassten","Sub.-Dauer prüfen!")</f>
        <v>Keine Vorbefassten</v>
      </c>
      <c r="J58" s="9"/>
      <c r="K58" s="9"/>
      <c r="L58" s="12"/>
      <c r="M58" s="42" t="str">
        <f>IF(N58="","",WEEKDAY(N58))</f>
        <v/>
      </c>
      <c r="N58" s="43" t="str">
        <f>IF(AND($G58="0 KT",$H$58=""),"",IF($N54="","",IF($H58="",IF(WEEKDAY($N54+_xlfn.NUMBERVALUE(MID($G58,1,3)))=7,$N54+_xlfn.NUMBERVALUE(MID($G58,1,3))-1,IF(WEEKDAY($N54+_xlfn.NUMBERVALUE(MID($G58,1,3)))=1,$N54+_xlfn.NUMBERVALUE(MID($G58,1,3))-2,$N54+_xlfn.NUMBERVALUE(MID($G58,1,3)))),IF(WEEKDAY($N54+IFERROR(_xlfn.NUMBERVALUE($H$58),_xlfn.NUMBERVALUE(MID($H$58,1,SEARCH("K",$H$58)-1))))=7,$N54+IFERROR(_xlfn.NUMBERVALUE($H$58),_xlfn.NUMBERVALUE(MID($H$58,1,SEARCH("K",$H$58)-1)))-1,IF(WEEKDAY($N54+IFERROR(_xlfn.NUMBERVALUE($H$58),_xlfn.NUMBERVALUE(MID($H$58,1,SEARCH("K",$H$58)-1))))=1,$N54+IFERROR(_xlfn.NUMBERVALUE($H$58),_xlfn.NUMBERVALUE(MID($H$58,1,SEARCH("K",$H$58)-1)))-2,$N54+IFERROR(_xlfn.NUMBERVALUE($H$58),_xlfn.NUMBERVALUE(MID($H$58,1,SEARCH("K",$H$58)-1))))))))</f>
        <v/>
      </c>
      <c r="O58" s="5"/>
      <c r="P58" s="64" t="s">
        <v>117</v>
      </c>
    </row>
    <row r="59" spans="1:16" ht="5.25" customHeight="1">
      <c r="B59" s="9"/>
      <c r="C59" s="9"/>
      <c r="D59" s="83"/>
      <c r="E59" s="83"/>
      <c r="F59" s="12"/>
      <c r="G59" s="11"/>
      <c r="H59" s="12"/>
      <c r="I59" s="12"/>
      <c r="J59" s="10"/>
      <c r="K59" s="22"/>
      <c r="L59" s="12"/>
      <c r="M59" s="10"/>
      <c r="N59" s="22"/>
      <c r="O59" s="12"/>
      <c r="P59" s="12"/>
    </row>
    <row r="60" spans="1:16" ht="12.75" customHeight="1">
      <c r="A60" s="4"/>
      <c r="B60" s="60"/>
      <c r="C60" s="5"/>
      <c r="D60" s="83" t="s">
        <v>42</v>
      </c>
      <c r="E60" s="83"/>
      <c r="F60" s="12" t="s">
        <v>22</v>
      </c>
      <c r="G60" s="44">
        <v>6</v>
      </c>
      <c r="H60" s="16"/>
      <c r="I60" s="12"/>
      <c r="J60" s="10"/>
      <c r="K60" s="22"/>
      <c r="L60" s="5"/>
      <c r="M60" s="19">
        <f>IF(N60="","",WEEKDAY(N60))</f>
        <v>5</v>
      </c>
      <c r="N60" s="20">
        <f>IF($N54="","",WORKDAY($N54,IF($H60="",$G60-1,IF($H60=0,0,$H60-1)),Feiertage))</f>
        <v>46149</v>
      </c>
      <c r="O60" s="5"/>
      <c r="P60" s="64" t="s">
        <v>119</v>
      </c>
    </row>
    <row r="61" spans="1:16" ht="5.25" customHeight="1">
      <c r="A61" s="45"/>
      <c r="B61" s="46"/>
      <c r="C61" s="46"/>
      <c r="D61" s="83"/>
      <c r="E61" s="83"/>
      <c r="F61" s="12"/>
      <c r="G61" s="44"/>
      <c r="H61" s="12"/>
      <c r="I61" s="12"/>
      <c r="J61" s="10"/>
      <c r="K61" s="22"/>
      <c r="L61" s="12"/>
      <c r="M61" s="10"/>
      <c r="N61" s="22"/>
      <c r="O61" s="12"/>
      <c r="P61" s="12"/>
    </row>
    <row r="62" spans="1:16" ht="13">
      <c r="B62" s="93" t="s">
        <v>43</v>
      </c>
      <c r="C62" s="9"/>
      <c r="D62" s="83" t="s">
        <v>44</v>
      </c>
      <c r="E62" s="83"/>
      <c r="F62" s="12" t="s">
        <v>12</v>
      </c>
      <c r="G62" s="44">
        <v>15</v>
      </c>
      <c r="H62" s="16"/>
      <c r="I62" s="12"/>
      <c r="J62" s="19">
        <f>IF(K62="","",WEEKDAY(K62))</f>
        <v>6</v>
      </c>
      <c r="K62" s="20">
        <f>IF($N60="","",WORKDAY($N60,IF(ISBLANK($H62)+($H62&gt;=1),1,IF($H62=0,0,"")),Feiertage))</f>
        <v>46150</v>
      </c>
      <c r="L62" s="5"/>
      <c r="M62" s="19">
        <f>IF(N62="","",WEEKDAY(N62))</f>
        <v>2</v>
      </c>
      <c r="N62" s="20">
        <f>IF($K62="","",WORKDAY($K62,IF($H62="",$G62-1,IF($H62=0,0,$H62-1)),Feiertage))</f>
        <v>46174</v>
      </c>
      <c r="O62" s="5"/>
      <c r="P62" s="67"/>
    </row>
    <row r="63" spans="1:16" ht="5.25" customHeight="1">
      <c r="B63" s="93"/>
      <c r="C63" s="9"/>
      <c r="D63" s="83"/>
      <c r="E63" s="83"/>
      <c r="F63" s="12"/>
      <c r="G63" s="11"/>
      <c r="H63" s="12"/>
      <c r="I63" s="12"/>
      <c r="J63" s="10"/>
      <c r="K63" s="22"/>
      <c r="L63" s="12"/>
      <c r="M63" s="10"/>
      <c r="N63" s="22"/>
      <c r="O63" s="12"/>
      <c r="P63" s="12"/>
    </row>
    <row r="64" spans="1:16" ht="13">
      <c r="B64" s="93"/>
      <c r="C64" s="9"/>
      <c r="D64" s="83" t="s">
        <v>45</v>
      </c>
      <c r="E64" s="83"/>
      <c r="F64" s="12" t="s">
        <v>19</v>
      </c>
      <c r="G64" s="44">
        <v>1</v>
      </c>
      <c r="H64" s="16"/>
      <c r="I64" s="12"/>
      <c r="J64" s="19">
        <f>IF(K64="","",WEEKDAY(K64))</f>
        <v>3</v>
      </c>
      <c r="K64" s="20">
        <f>IF($N62="","",WORKDAY($N62,IF(ISBLANK($H64)+($H64&gt;=1),1,IF($H64=0,0,"")),Feiertage))</f>
        <v>46175</v>
      </c>
      <c r="L64" s="5"/>
      <c r="M64" s="19">
        <f>IF(N64="","",WEEKDAY(N64))</f>
        <v>3</v>
      </c>
      <c r="N64" s="20">
        <f>IF($K64="","",WORKDAY($K64,IF($H64="",$G64-1,IF($H64=0,0,$H64-1)),Feiertage))</f>
        <v>46175</v>
      </c>
      <c r="O64" s="5"/>
      <c r="P64" s="67"/>
    </row>
    <row r="65" spans="2:16" ht="5.25" customHeight="1">
      <c r="B65" s="93"/>
      <c r="C65" s="9"/>
      <c r="D65" s="83"/>
      <c r="E65" s="83"/>
      <c r="F65" s="12"/>
      <c r="G65" s="11"/>
      <c r="H65" s="12"/>
      <c r="I65" s="12"/>
      <c r="J65" s="10"/>
      <c r="K65" s="22"/>
      <c r="L65" s="12"/>
      <c r="M65" s="10"/>
      <c r="N65" s="22"/>
      <c r="O65" s="12"/>
      <c r="P65" s="12"/>
    </row>
    <row r="66" spans="2:16" ht="13">
      <c r="B66" s="93"/>
      <c r="C66" s="9"/>
      <c r="D66" s="83" t="s">
        <v>46</v>
      </c>
      <c r="E66" s="83"/>
      <c r="F66" s="12" t="s">
        <v>47</v>
      </c>
      <c r="G66" s="44">
        <v>3</v>
      </c>
      <c r="H66" s="16"/>
      <c r="I66" s="12"/>
      <c r="J66" s="19">
        <f>IF(K66="","",WEEKDAY(K66))</f>
        <v>4</v>
      </c>
      <c r="K66" s="20">
        <f>IF($N64="","",WORKDAY($N64,IF(ISBLANK($H66)+($H66&gt;=1),1,IF($H66=0,0,"")),Feiertage))</f>
        <v>46176</v>
      </c>
      <c r="L66" s="5"/>
      <c r="M66" s="19">
        <f>IF(N66="","",WEEKDAY(N66))</f>
        <v>6</v>
      </c>
      <c r="N66" s="20">
        <f>IF($K66="","",WORKDAY($K66,IF($H66="",$G66-1,IF($H66=0,0,$H66-1)),Feiertage))</f>
        <v>46178</v>
      </c>
      <c r="O66" s="5"/>
      <c r="P66" s="64" t="s">
        <v>48</v>
      </c>
    </row>
    <row r="67" spans="2:16" ht="5.25" customHeight="1">
      <c r="B67" s="9"/>
      <c r="C67" s="9"/>
      <c r="D67" s="83"/>
      <c r="E67" s="83"/>
      <c r="F67" s="12"/>
      <c r="G67" s="11"/>
      <c r="H67" s="12"/>
      <c r="I67" s="12"/>
      <c r="J67" s="10"/>
      <c r="K67" s="22"/>
      <c r="L67" s="12"/>
      <c r="M67" s="10"/>
      <c r="N67" s="22"/>
      <c r="O67" s="12"/>
      <c r="P67" s="12"/>
    </row>
    <row r="68" spans="2:16" ht="13">
      <c r="B68" s="84" t="s">
        <v>17</v>
      </c>
      <c r="C68" s="9"/>
      <c r="D68" s="83" t="s">
        <v>124</v>
      </c>
      <c r="E68" s="83"/>
      <c r="F68" s="12" t="s">
        <v>123</v>
      </c>
      <c r="G68" s="44">
        <v>5</v>
      </c>
      <c r="H68" s="16"/>
      <c r="I68" s="12"/>
      <c r="J68" s="19">
        <f>IF(K68="","",WEEKDAY(K68))</f>
        <v>2</v>
      </c>
      <c r="K68" s="20">
        <f>IF($N66="","",WORKDAY($N66,IF(ISBLANK($H68)+($H68&gt;=1),1,IF($H68=0,0,"")),Feiertage))</f>
        <v>46181</v>
      </c>
      <c r="L68" s="5"/>
      <c r="M68" s="19">
        <f>IF(N68="","",WEEKDAY(N68))</f>
        <v>6</v>
      </c>
      <c r="N68" s="20">
        <f>IF($K68="","",WORKDAY($K68,IF($H68="",$G68-1,IF($H68=0,0,$H68-1)),Feiertage))</f>
        <v>46185</v>
      </c>
      <c r="O68" s="5"/>
      <c r="P68" s="67"/>
    </row>
    <row r="69" spans="2:16" ht="5.25" customHeight="1">
      <c r="B69" s="84"/>
      <c r="C69" s="9"/>
      <c r="D69" s="83"/>
      <c r="E69" s="83"/>
      <c r="F69" s="12"/>
      <c r="G69" s="11"/>
      <c r="H69" s="12"/>
      <c r="I69" s="12"/>
      <c r="J69" s="10"/>
      <c r="K69" s="22"/>
      <c r="L69" s="12"/>
      <c r="M69" s="10"/>
      <c r="N69" s="22"/>
      <c r="O69" s="12"/>
      <c r="P69" s="12"/>
    </row>
    <row r="70" spans="2:16" ht="13">
      <c r="B70" s="84"/>
      <c r="C70" s="9"/>
      <c r="D70" s="83" t="s">
        <v>50</v>
      </c>
      <c r="E70" s="83"/>
      <c r="F70" s="12" t="s">
        <v>17</v>
      </c>
      <c r="G70" s="44">
        <v>5</v>
      </c>
      <c r="H70" s="16"/>
      <c r="I70" s="12"/>
      <c r="J70" s="19">
        <f>IF(K70="","",WEEKDAY(K70))</f>
        <v>2</v>
      </c>
      <c r="K70" s="20">
        <f>IF($N68="","",WORKDAY($N68,IF(ISBLANK($H70)+($H70&gt;=1),1,IF($H70=0,0,"")),Feiertage))</f>
        <v>46188</v>
      </c>
      <c r="L70" s="5"/>
      <c r="M70" s="19">
        <f>IF(N70="","",WEEKDAY(N70))</f>
        <v>6</v>
      </c>
      <c r="N70" s="20">
        <f>IF($K70="","",WORKDAY($K70,IF($H70="",$G70-1,IF($H70=0,0,$H70-1)),Feiertage))</f>
        <v>46192</v>
      </c>
      <c r="O70" s="5"/>
      <c r="P70" s="67"/>
    </row>
    <row r="71" spans="2:16" ht="13">
      <c r="B71" s="84"/>
      <c r="C71" s="9"/>
      <c r="D71" s="83" t="s">
        <v>125</v>
      </c>
      <c r="E71" s="83"/>
      <c r="F71" s="12" t="s">
        <v>51</v>
      </c>
      <c r="G71" s="47" t="s">
        <v>52</v>
      </c>
      <c r="H71" s="16"/>
      <c r="I71" s="12"/>
      <c r="J71" s="19" t="str">
        <f>IF(K71="","",WEEKDAY(K71))</f>
        <v/>
      </c>
      <c r="K71" s="20" t="str">
        <f>IF(OR($G71="-",$G71=""),IF($H71="","",IF($N70="","",WORKDAY($N70,1,Feiertage))),IF($N70="","",WORKDAY($N70,1,Feiertage)))</f>
        <v/>
      </c>
      <c r="L71" s="5"/>
      <c r="M71" s="19" t="str">
        <f>IF(N71="","",WEEKDAY(N71))</f>
        <v/>
      </c>
      <c r="N71" s="20" t="str">
        <f>IF(AND($G71="-",$H71=""),"",IF($K71="","",IF($H71="",WORKDAY($K71,$G71-1,Feiertage),WORKDAY($K71,$H71-1,Feiertage))))</f>
        <v/>
      </c>
      <c r="O71" s="5"/>
      <c r="P71" s="65" t="s">
        <v>53</v>
      </c>
    </row>
    <row r="72" spans="2:16" ht="5.25" customHeight="1">
      <c r="B72" s="84"/>
      <c r="C72" s="9"/>
      <c r="D72" s="83"/>
      <c r="E72" s="83"/>
      <c r="F72" s="12"/>
      <c r="G72" s="11"/>
      <c r="H72" s="12"/>
      <c r="I72" s="12"/>
      <c r="J72" s="10"/>
      <c r="K72" s="22"/>
      <c r="L72" s="12"/>
      <c r="M72" s="10"/>
      <c r="N72" s="22"/>
      <c r="O72" s="12"/>
      <c r="P72" s="12"/>
    </row>
    <row r="73" spans="2:16" ht="12.75" customHeight="1">
      <c r="B73" s="84"/>
      <c r="C73" s="9"/>
      <c r="D73" s="92" t="s">
        <v>54</v>
      </c>
      <c r="E73" s="92"/>
      <c r="F73" s="12" t="s">
        <v>24</v>
      </c>
      <c r="G73" s="44">
        <v>3</v>
      </c>
      <c r="H73" s="16"/>
      <c r="I73" s="12"/>
      <c r="J73" s="19">
        <f>IF(K73="","",WEEKDAY(K73))</f>
        <v>2</v>
      </c>
      <c r="K73" s="20">
        <f>IF($N70="","",WORKDAY(MAXA($N70:$N71),1,Feiertage))</f>
        <v>46195</v>
      </c>
      <c r="L73" s="5"/>
      <c r="M73" s="48">
        <f>IF(N73="","",WEEKDAY(N73))</f>
        <v>4</v>
      </c>
      <c r="N73" s="49">
        <f>IF($K73="","",WORKDAY($K73,IF($H73="",$G73-1,IF($H73=0,0,$H73-1)),Feiertage))</f>
        <v>46197</v>
      </c>
      <c r="O73" s="5"/>
      <c r="P73" s="67"/>
    </row>
    <row r="74" spans="2:16" ht="5.25" customHeight="1">
      <c r="B74" s="9"/>
      <c r="C74" s="9"/>
      <c r="D74" s="83"/>
      <c r="E74" s="83"/>
      <c r="F74" s="12"/>
      <c r="G74" s="11"/>
      <c r="H74" s="12"/>
      <c r="I74" s="12"/>
      <c r="J74" s="10"/>
      <c r="K74" s="22"/>
      <c r="L74" s="12"/>
      <c r="M74" s="10"/>
      <c r="N74" s="22"/>
      <c r="O74" s="12"/>
      <c r="P74" s="12"/>
    </row>
    <row r="75" spans="2:16" ht="13">
      <c r="B75" s="9"/>
      <c r="C75" s="9"/>
      <c r="D75" s="94" t="s">
        <v>105</v>
      </c>
      <c r="E75" s="94"/>
      <c r="F75" s="30" t="s">
        <v>25</v>
      </c>
      <c r="G75" s="30" t="s">
        <v>26</v>
      </c>
      <c r="H75" s="40"/>
      <c r="I75" s="31"/>
      <c r="J75" s="32" t="s">
        <v>27</v>
      </c>
      <c r="K75" s="32"/>
      <c r="L75" s="12"/>
      <c r="M75" s="68">
        <f>IF(N75="","",WEEKDAY(N75))</f>
        <v>3</v>
      </c>
      <c r="N75" s="69">
        <f>IF($N73="","",IF(WEEKDAY($N73+MID($G75,1,2))=7,$N73+MID($G75,1,2)+2,IF(WEEKDAY($N73+MID($G75,1,2))=1,$N73+MID($G75,1,2)+1,$N73+MID($G75,1,2))))</f>
        <v>46217</v>
      </c>
      <c r="O75" s="5"/>
      <c r="P75" s="67"/>
    </row>
    <row r="76" spans="2:16" ht="5.25" customHeight="1">
      <c r="B76" s="9"/>
      <c r="C76" s="9"/>
      <c r="D76" s="83"/>
      <c r="E76" s="83"/>
      <c r="F76" s="12"/>
      <c r="G76" s="11"/>
      <c r="H76" s="12"/>
      <c r="I76" s="12"/>
      <c r="J76" s="10"/>
      <c r="K76" s="22"/>
      <c r="L76" s="12"/>
      <c r="M76" s="10"/>
      <c r="N76" s="22"/>
      <c r="O76" s="12"/>
      <c r="P76" s="12"/>
    </row>
    <row r="77" spans="2:16" ht="13">
      <c r="B77" s="61"/>
      <c r="C77" s="9"/>
      <c r="D77" s="83" t="s">
        <v>55</v>
      </c>
      <c r="E77" s="83"/>
      <c r="F77" s="12" t="s">
        <v>22</v>
      </c>
      <c r="G77" s="44">
        <v>5</v>
      </c>
      <c r="H77" s="16"/>
      <c r="I77" s="12"/>
      <c r="J77" s="19">
        <f>IF(K77="","",WEEKDAY(K77))</f>
        <v>5</v>
      </c>
      <c r="K77" s="20">
        <f>IF($N73="","",WORKDAY($N73,IF(ISBLANK($H77)+($H77&gt;=1),1,IF($H77=0,0,"")),Feiertage))</f>
        <v>46198</v>
      </c>
      <c r="L77" s="5"/>
      <c r="M77" s="19">
        <f>IF(N77="","",WEEKDAY(N77))</f>
        <v>4</v>
      </c>
      <c r="N77" s="20">
        <f>IF($K77="","",WORKDAY($K77,IF($H77="",$G77-1,IF($H77=0,0,$H77-1)),Feiertage))</f>
        <v>46204</v>
      </c>
      <c r="O77" s="5"/>
      <c r="P77" s="64" t="s">
        <v>56</v>
      </c>
    </row>
    <row r="78" spans="2:16" ht="5.25" customHeight="1">
      <c r="B78" s="9"/>
      <c r="C78" s="9"/>
      <c r="D78" s="83"/>
      <c r="E78" s="83"/>
      <c r="F78" s="12"/>
      <c r="G78" s="11"/>
      <c r="H78" s="12"/>
      <c r="I78" s="12"/>
      <c r="J78" s="10"/>
      <c r="K78" s="22"/>
      <c r="L78" s="12"/>
      <c r="M78" s="10"/>
      <c r="N78" s="22"/>
      <c r="O78" s="12"/>
      <c r="P78" s="12"/>
    </row>
    <row r="79" spans="2:16" ht="13">
      <c r="B79" s="84" t="s">
        <v>17</v>
      </c>
      <c r="C79" s="9"/>
      <c r="D79" s="83" t="s">
        <v>57</v>
      </c>
      <c r="E79" s="83"/>
      <c r="F79" s="12" t="s">
        <v>58</v>
      </c>
      <c r="G79" s="44">
        <v>2</v>
      </c>
      <c r="H79" s="16"/>
      <c r="I79" s="12"/>
      <c r="J79" s="19">
        <f>IF(K79="","",WEEKDAY(K79))</f>
        <v>5</v>
      </c>
      <c r="K79" s="20">
        <f>IF($N77="","",WORKDAY($N77,IF(ISBLANK($H79)+($H79&gt;=1),1,IF($H79=0,0,"")),Feiertage))</f>
        <v>46205</v>
      </c>
      <c r="L79" s="5"/>
      <c r="M79" s="19">
        <f>IF(N79="","",WEEKDAY(N79))</f>
        <v>6</v>
      </c>
      <c r="N79" s="20">
        <f>IF($K79="","",WORKDAY($K79,IF($H79="",$G79-1,IF($H79=0,0,$H79-1)),Feiertage))</f>
        <v>46206</v>
      </c>
      <c r="O79" s="5"/>
      <c r="P79" s="67"/>
    </row>
    <row r="80" spans="2:16" ht="13">
      <c r="B80" s="84"/>
      <c r="C80" s="9"/>
      <c r="D80" s="83"/>
      <c r="E80" s="83"/>
      <c r="F80" s="12" t="s">
        <v>19</v>
      </c>
      <c r="G80" s="44">
        <v>2</v>
      </c>
      <c r="H80" s="16"/>
      <c r="I80" s="12"/>
      <c r="J80" s="19">
        <f>IF(K80="","",WEEKDAY(K80))</f>
        <v>2</v>
      </c>
      <c r="K80" s="20">
        <f>IF($N79="","",WORKDAY($N79,IF(ISBLANK($H80)+($H80&gt;=1),1,IF($H80=0,0,"")),Feiertage))</f>
        <v>46209</v>
      </c>
      <c r="L80" s="5"/>
      <c r="M80" s="19">
        <f>IF(N80="","",WEEKDAY(N80))</f>
        <v>3</v>
      </c>
      <c r="N80" s="20">
        <f>IF($K80="","",WORKDAY($K80,IF($H80="",$G80-1,IF($H80=0,0,$H80-1)),Feiertage))</f>
        <v>46210</v>
      </c>
      <c r="O80" s="5"/>
      <c r="P80" s="67"/>
    </row>
    <row r="81" spans="2:16" ht="5.25" customHeight="1">
      <c r="B81" s="84"/>
      <c r="C81" s="9"/>
      <c r="D81" s="83"/>
      <c r="E81" s="83"/>
      <c r="F81" s="12"/>
      <c r="G81" s="11"/>
      <c r="H81" s="12"/>
      <c r="I81" s="12"/>
      <c r="J81" s="10"/>
      <c r="K81" s="22"/>
      <c r="L81" s="12"/>
      <c r="M81" s="10"/>
      <c r="N81" s="22"/>
      <c r="O81" s="12"/>
      <c r="P81" s="12"/>
    </row>
    <row r="82" spans="2:16" ht="13">
      <c r="B82" s="84"/>
      <c r="C82" s="9"/>
      <c r="D82" s="83" t="s">
        <v>59</v>
      </c>
      <c r="E82" s="83"/>
      <c r="F82" s="12" t="s">
        <v>22</v>
      </c>
      <c r="G82" s="44">
        <v>1</v>
      </c>
      <c r="H82" s="16"/>
      <c r="I82" s="12"/>
      <c r="J82" s="19">
        <f>IF(K82="","",WEEKDAY(K82))</f>
        <v>4</v>
      </c>
      <c r="K82" s="20">
        <f>IF($N80="","",WORKDAY($N80,IF(ISBLANK($H82)+($H82&gt;=1),1,IF($H82=0,0,"")),Feiertage))</f>
        <v>46211</v>
      </c>
      <c r="L82" s="5"/>
      <c r="M82" s="19">
        <f>IF(N82="","",WEEKDAY(N82))</f>
        <v>4</v>
      </c>
      <c r="N82" s="20">
        <f>IF($K82="","",WORKDAY($K82,IF($H82="",$G82-1,IF($H82=0,0,$H82-1)),Feiertage))</f>
        <v>46211</v>
      </c>
      <c r="O82" s="5"/>
      <c r="P82" s="67"/>
    </row>
    <row r="83" spans="2:16" ht="5.25" customHeight="1">
      <c r="B83" s="9"/>
      <c r="C83" s="9"/>
      <c r="D83" s="83"/>
      <c r="E83" s="83"/>
      <c r="F83" s="12"/>
      <c r="G83" s="11"/>
      <c r="H83" s="12"/>
      <c r="I83" s="12"/>
      <c r="J83" s="10"/>
      <c r="K83" s="22"/>
      <c r="L83" s="12"/>
      <c r="M83" s="10"/>
      <c r="N83" s="22"/>
      <c r="O83" s="12"/>
      <c r="P83" s="12"/>
    </row>
    <row r="84" spans="2:16" ht="13">
      <c r="B84" s="9"/>
      <c r="C84" s="9"/>
      <c r="D84" s="83" t="s">
        <v>60</v>
      </c>
      <c r="E84" s="83"/>
      <c r="F84" s="12" t="s">
        <v>61</v>
      </c>
      <c r="G84" s="44">
        <v>8</v>
      </c>
      <c r="H84" s="16"/>
      <c r="I84" s="12"/>
      <c r="J84" s="19">
        <f>IF(K84="","",WEEKDAY(K84))</f>
        <v>5</v>
      </c>
      <c r="K84" s="20">
        <f>IF($N82="","",WORKDAY($N82,IF(ISBLANK($H84)+($H84&gt;=1),1,IF($H84=0,0,"")),Feiertage))</f>
        <v>46212</v>
      </c>
      <c r="L84" s="5"/>
      <c r="M84" s="19">
        <f>IF(N84="","",WEEKDAY(N84))</f>
        <v>2</v>
      </c>
      <c r="N84" s="20">
        <f>IF($K84="","",WORKDAY($K84,IF($H84="",$G84-1,IF($H84=0,0,$H84-1)),Feiertage))</f>
        <v>46223</v>
      </c>
      <c r="O84" s="5"/>
      <c r="P84" s="67"/>
    </row>
    <row r="85" spans="2:16" ht="5.25" customHeight="1">
      <c r="B85" s="9"/>
      <c r="C85" s="9"/>
      <c r="D85" s="83"/>
      <c r="E85" s="83"/>
      <c r="F85" s="12"/>
      <c r="G85" s="11"/>
      <c r="H85" s="12"/>
      <c r="I85" s="12"/>
      <c r="J85" s="10"/>
      <c r="K85" s="22"/>
      <c r="L85" s="12"/>
      <c r="M85" s="10"/>
      <c r="N85" s="22"/>
      <c r="O85" s="12"/>
      <c r="P85" s="12"/>
    </row>
    <row r="86" spans="2:16" ht="12.75" customHeight="1">
      <c r="B86" s="84" t="s">
        <v>17</v>
      </c>
      <c r="C86" s="9"/>
      <c r="D86" s="83" t="s">
        <v>62</v>
      </c>
      <c r="E86" s="83"/>
      <c r="F86" s="12" t="s">
        <v>22</v>
      </c>
      <c r="G86" s="44">
        <v>1</v>
      </c>
      <c r="H86" s="16"/>
      <c r="I86" s="12"/>
      <c r="J86" s="19">
        <f>IF(K86="","",WEEKDAY(K86))</f>
        <v>3</v>
      </c>
      <c r="K86" s="20">
        <f>IF($N84="","",WORKDAY($N84,IF(ISBLANK($H86)+($H86&gt;=1),1,IF($H86=0,0,"")),Feiertage))</f>
        <v>46224</v>
      </c>
      <c r="L86" s="5"/>
      <c r="M86" s="19">
        <f>IF(N86="","",WEEKDAY(N86))</f>
        <v>3</v>
      </c>
      <c r="N86" s="20">
        <f>IF($K86="","",WORKDAY($K86,IF($H86="",$G86-1,IF($H86=0,0,$H86-1)),Feiertage))</f>
        <v>46224</v>
      </c>
      <c r="O86" s="5"/>
      <c r="P86" s="64" t="s">
        <v>63</v>
      </c>
    </row>
    <row r="87" spans="2:16" ht="5.25" customHeight="1">
      <c r="B87" s="84"/>
      <c r="C87" s="9"/>
      <c r="D87" s="83"/>
      <c r="E87" s="83"/>
      <c r="F87" s="12"/>
      <c r="G87" s="11"/>
      <c r="H87" s="12"/>
      <c r="I87" s="12"/>
      <c r="J87" s="10"/>
      <c r="K87" s="22"/>
      <c r="L87" s="12"/>
      <c r="M87" s="10"/>
      <c r="N87" s="22"/>
      <c r="O87" s="12"/>
      <c r="P87" s="12"/>
    </row>
    <row r="88" spans="2:16" ht="13">
      <c r="B88" s="84"/>
      <c r="C88" s="9"/>
      <c r="D88" s="83" t="s">
        <v>64</v>
      </c>
      <c r="E88" s="83"/>
      <c r="F88" s="12" t="s">
        <v>58</v>
      </c>
      <c r="G88" s="44">
        <v>1</v>
      </c>
      <c r="H88" s="16"/>
      <c r="I88" s="12"/>
      <c r="J88" s="19">
        <f>IF(K88="","",WEEKDAY(K88))</f>
        <v>4</v>
      </c>
      <c r="K88" s="20">
        <f>IF($N86="","",IF(WORKDAY($N86,1,Feiertage)&gt;=$N75,WORKDAY($N86,1,Feiertage),$N75))</f>
        <v>46225</v>
      </c>
      <c r="L88" s="5"/>
      <c r="M88" s="19">
        <f>IF(N88="","",WEEKDAY(N88))</f>
        <v>4</v>
      </c>
      <c r="N88" s="20">
        <f>IF($K88="","",WORKDAY($K88,IF($H88="",$G88-1,IF($H88=0,0,$H88-1)),Feiertage))</f>
        <v>46225</v>
      </c>
      <c r="O88" s="5"/>
      <c r="P88" s="64" t="s">
        <v>65</v>
      </c>
    </row>
    <row r="89" spans="2:16" ht="5.25" customHeight="1">
      <c r="B89" s="84"/>
      <c r="C89" s="9"/>
      <c r="D89" s="83"/>
      <c r="E89" s="83"/>
      <c r="F89" s="12"/>
      <c r="G89" s="11"/>
      <c r="H89" s="12"/>
      <c r="I89" s="12"/>
      <c r="J89" s="10"/>
      <c r="K89" s="22"/>
      <c r="L89" s="12"/>
      <c r="M89" s="10"/>
      <c r="N89" s="22"/>
      <c r="O89" s="12"/>
      <c r="P89" s="12"/>
    </row>
    <row r="90" spans="2:16" ht="13">
      <c r="B90" s="84"/>
      <c r="C90" s="9"/>
      <c r="D90" s="83" t="s">
        <v>66</v>
      </c>
      <c r="E90" s="83"/>
      <c r="F90" s="12" t="s">
        <v>67</v>
      </c>
      <c r="G90" s="44">
        <v>3</v>
      </c>
      <c r="H90" s="16"/>
      <c r="I90" s="12"/>
      <c r="J90" s="19">
        <f>IF(K90="","",WEEKDAY(K90))</f>
        <v>5</v>
      </c>
      <c r="K90" s="20">
        <f>IF($N88="","",WORKDAY($N88,IF(ISBLANK($H90)+($H90&gt;=1),1,IF($H90=0,0,"")),Feiertage))</f>
        <v>46226</v>
      </c>
      <c r="L90" s="5"/>
      <c r="M90" s="19">
        <f>IF(N90="","",WEEKDAY(N90))</f>
        <v>2</v>
      </c>
      <c r="N90" s="20">
        <f>IF($K90="","",WORKDAY($K90,IF($H90="",$G90-1,IF($H90=0,0,$H90-1)),Feiertage))</f>
        <v>46230</v>
      </c>
      <c r="O90" s="5"/>
      <c r="P90" s="67"/>
    </row>
    <row r="91" spans="2:16" ht="5.25" customHeight="1">
      <c r="B91" s="84"/>
      <c r="C91" s="9"/>
      <c r="D91" s="83"/>
      <c r="E91" s="83"/>
      <c r="F91" s="12"/>
      <c r="G91" s="11"/>
      <c r="H91" s="12"/>
      <c r="I91" s="12"/>
      <c r="J91" s="10"/>
      <c r="K91" s="22"/>
      <c r="L91" s="12"/>
      <c r="M91" s="10"/>
      <c r="N91" s="22"/>
      <c r="O91" s="12"/>
      <c r="P91" s="12"/>
    </row>
    <row r="92" spans="2:16" ht="13">
      <c r="B92" s="84"/>
      <c r="C92" s="9"/>
      <c r="D92" s="83" t="s">
        <v>68</v>
      </c>
      <c r="E92" s="83"/>
      <c r="F92" s="12" t="s">
        <v>22</v>
      </c>
      <c r="G92" s="44">
        <v>1</v>
      </c>
      <c r="H92" s="16"/>
      <c r="I92" s="12"/>
      <c r="J92" s="19">
        <f>IF(K92="","",WEEKDAY(K92))</f>
        <v>3</v>
      </c>
      <c r="K92" s="20">
        <f>IF($N90="","",WORKDAY($N90,IF(ISBLANK($H92)+($H92&gt;=1),1,IF($H92=0,0,"")),Feiertage))</f>
        <v>46231</v>
      </c>
      <c r="L92" s="5"/>
      <c r="M92" s="19">
        <f>IF(N92="","",WEEKDAY(N92))</f>
        <v>3</v>
      </c>
      <c r="N92" s="20">
        <f>IF($K92="","",WORKDAY($K92,IF($H92="",$G92-1,IF($H92=0,0,$H92-1)),Feiertage))</f>
        <v>46231</v>
      </c>
      <c r="O92" s="5"/>
      <c r="P92" s="67"/>
    </row>
    <row r="93" spans="2:16" ht="5.25" customHeight="1">
      <c r="B93" s="84"/>
      <c r="C93" s="9"/>
      <c r="D93" s="83"/>
      <c r="E93" s="83"/>
      <c r="F93" s="12"/>
      <c r="G93" s="11"/>
      <c r="H93" s="12"/>
      <c r="I93" s="12"/>
      <c r="J93" s="10"/>
      <c r="K93" s="22"/>
      <c r="L93" s="12"/>
      <c r="M93" s="10"/>
      <c r="N93" s="22"/>
      <c r="O93" s="12"/>
      <c r="P93" s="12"/>
    </row>
    <row r="94" spans="2:16" ht="13">
      <c r="B94" s="84"/>
      <c r="C94" s="9"/>
      <c r="D94" s="83" t="s">
        <v>69</v>
      </c>
      <c r="E94" s="83"/>
      <c r="F94" s="12" t="s">
        <v>49</v>
      </c>
      <c r="G94" s="44">
        <v>5</v>
      </c>
      <c r="H94" s="16"/>
      <c r="I94" s="12"/>
      <c r="J94" s="19">
        <f>IF(K94="","",WEEKDAY(K94))</f>
        <v>4</v>
      </c>
      <c r="K94" s="20">
        <f>IF($N92="","",WORKDAY($N92,IF(ISBLANK($H94)+($H94&gt;=1),1,IF($H94=0,0,"")),Feiertage))</f>
        <v>46232</v>
      </c>
      <c r="L94" s="5"/>
      <c r="M94" s="19">
        <f>IF(N94="","",WEEKDAY(N94))</f>
        <v>3</v>
      </c>
      <c r="N94" s="20">
        <f>IF($K94="","",WORKDAY($K94,IF($H94="",$G94-1,IF($H94=0,0,$H94-1)),Feiertage))</f>
        <v>46238</v>
      </c>
      <c r="O94" s="5"/>
      <c r="P94" s="67"/>
    </row>
    <row r="95" spans="2:16" ht="5.25" customHeight="1">
      <c r="B95" s="9"/>
      <c r="C95" s="9"/>
      <c r="D95" s="83"/>
      <c r="E95" s="83"/>
      <c r="F95" s="12"/>
      <c r="G95" s="11"/>
      <c r="H95" s="12"/>
      <c r="I95" s="12"/>
      <c r="J95" s="10"/>
      <c r="K95" s="22"/>
      <c r="L95" s="12"/>
      <c r="M95" s="10"/>
      <c r="N95" s="22"/>
      <c r="O95" s="12"/>
      <c r="P95" s="12"/>
    </row>
    <row r="96" spans="2:16" ht="13">
      <c r="B96" s="9"/>
      <c r="C96" s="9"/>
      <c r="D96" s="83" t="s">
        <v>70</v>
      </c>
      <c r="E96" s="83"/>
      <c r="F96" s="12" t="s">
        <v>61</v>
      </c>
      <c r="G96" s="44">
        <v>10</v>
      </c>
      <c r="H96" s="16"/>
      <c r="I96" s="12"/>
      <c r="J96" s="19">
        <f>IF(K96="","",WEEKDAY(K96))</f>
        <v>4</v>
      </c>
      <c r="K96" s="20">
        <f>IF($N92="","",WORKDAY($N92,IF(ISBLANK($H96)+($H96&gt;=1),1,IF($H96=0,0,"")),Feiertage))</f>
        <v>46232</v>
      </c>
      <c r="L96" s="5"/>
      <c r="M96" s="19">
        <f>IF(N96="","",WEEKDAY(N96))</f>
        <v>3</v>
      </c>
      <c r="N96" s="20">
        <f>IF($K96="","",WORKDAY($K96,IF($H96="",$G96-1,IF($H96=0,0,$H96-1)),Feiertage))</f>
        <v>46245</v>
      </c>
      <c r="O96" s="5"/>
      <c r="P96" s="64" t="s">
        <v>71</v>
      </c>
    </row>
    <row r="97" spans="1:16" ht="5.25" customHeight="1">
      <c r="B97" s="9"/>
      <c r="C97" s="9"/>
      <c r="D97" s="83"/>
      <c r="E97" s="83"/>
      <c r="F97" s="12"/>
      <c r="G97" s="11"/>
      <c r="H97" s="12"/>
      <c r="I97" s="12"/>
      <c r="J97" s="10"/>
      <c r="K97" s="22"/>
      <c r="L97" s="12"/>
      <c r="M97" s="10"/>
      <c r="N97" s="22"/>
      <c r="O97" s="12"/>
      <c r="P97" s="12"/>
    </row>
    <row r="98" spans="1:16" ht="13">
      <c r="B98" s="9"/>
      <c r="C98" s="9"/>
      <c r="D98" s="83" t="s">
        <v>72</v>
      </c>
      <c r="E98" s="83"/>
      <c r="F98" s="12" t="s">
        <v>61</v>
      </c>
      <c r="G98" s="44" t="s">
        <v>52</v>
      </c>
      <c r="H98" s="12"/>
      <c r="I98" s="12"/>
      <c r="J98" s="19">
        <f>IF(K98="","",WEEKDAY(K98))</f>
        <v>4</v>
      </c>
      <c r="K98" s="20">
        <f>IF($N96="","",WORKDAY($N96,IF(ISBLANK($H98)+($H98&gt;=1),1,IF($H98=0,0,"")),Feiertage))</f>
        <v>46246</v>
      </c>
      <c r="L98" s="5"/>
      <c r="M98" s="10"/>
      <c r="N98" s="22"/>
      <c r="O98" s="12"/>
      <c r="P98" s="67"/>
    </row>
    <row r="99" spans="1:16" ht="13">
      <c r="A99" s="4"/>
      <c r="B99" s="5"/>
      <c r="C99" s="5"/>
      <c r="D99" s="5"/>
      <c r="E99" s="5"/>
      <c r="F99" s="12"/>
      <c r="G99" s="50"/>
      <c r="H99" s="12"/>
      <c r="I99" s="12"/>
      <c r="J99" s="10"/>
      <c r="K99" s="22"/>
      <c r="L99" s="12"/>
      <c r="M99" s="10"/>
      <c r="N99" s="22"/>
      <c r="O99" s="12"/>
      <c r="P99" s="12"/>
    </row>
    <row r="100" spans="1:16" ht="13">
      <c r="B100" s="9"/>
      <c r="C100" s="9"/>
      <c r="D100" s="95" t="s">
        <v>104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1:16" ht="12.75" customHeight="1">
      <c r="B101" s="9"/>
      <c r="C101" s="9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</row>
    <row r="102" spans="1:16" ht="12.75" customHeight="1">
      <c r="D102" s="9" t="s">
        <v>102</v>
      </c>
    </row>
    <row r="105" spans="1:16" ht="13">
      <c r="D105" s="55" t="s">
        <v>74</v>
      </c>
      <c r="E105" s="56" t="s">
        <v>75</v>
      </c>
      <c r="F105" s="56" t="s">
        <v>76</v>
      </c>
    </row>
    <row r="106" spans="1:16" ht="13">
      <c r="D106" s="57" t="s">
        <v>77</v>
      </c>
      <c r="E106" s="58">
        <f>IF($K$16="","",DATE(YEAR($K$16),1,1))</f>
        <v>46023</v>
      </c>
      <c r="F106" s="58">
        <f>IF($K$16="","",DATE(YEAR($K$16)+1,1,1))</f>
        <v>46388</v>
      </c>
      <c r="M106" s="51"/>
      <c r="N106" s="38"/>
      <c r="O106" s="52" t="s">
        <v>73</v>
      </c>
      <c r="P106" s="53">
        <f>IF(K16="","",DATE(YEAR(K16)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 &gt; 31,"04.","03."),IF(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 &lt; 1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,(MOD(19*MOD(YEAR(K16),19)+INT(YEAR(K16)/100)-INT(INT(YEAR(K16)/100)/4)-INT((INT(YEAR(K16)/100)-INT((INT(YEAR(K16)/100)+8)/25)+1)/3)+15,30)+MOD(32+2*MOD(INT(YEAR(K16)/100),4)+2*INT(MOD(YEAR(K16),100)/4)-MOD(19*MOD(YEAR(K16),19)+INT(YEAR(K16)/100)-INT(INT(YEAR(K16)/100)/4)-INT((INT(YEAR(K16)/100)-INT((INT(YEAR(K16)/100)+8)/25)+1)/3)+15,30)-MOD(MOD(YEAR(K16),100),4),7)-7*INT((MOD(YEAR(K16),19)+11*MOD(19*MOD(YEAR(K16),19)+INT(YEAR(K16)/100)-INT(INT(YEAR(K16)/100)/4)-INT((INT(YEAR(K16)/100)-INT((INT(YEAR(K16)/100)+8)/25)+1)/3)+15,30)+22*MOD(32+2*MOD(INT(YEAR(K16)/100),4)+2*INT(MOD(YEAR(K16),100)/4)-MOD(19*MOD(YEAR(K16),19)+INT(YEAR(K16)/100)-INT(INT(YEAR(K16)/100)/4)-INT((INT(YEAR(K16)/100)-INT((INT(YEAR(K16)/100)+8)/25)+1)/3)+15,30)-MOD(MOD(YEAR(K16),100),4),7))/451)+22)-31)))</f>
        <v>46117</v>
      </c>
    </row>
    <row r="107" spans="1:16" ht="13">
      <c r="D107" s="57" t="s">
        <v>78</v>
      </c>
      <c r="E107" s="58">
        <f>IF($K$16="","",DATE(YEAR($K$16),1,2))</f>
        <v>46024</v>
      </c>
      <c r="F107" s="58">
        <f>IF($K$16="","",DATE(YEAR($K$16)+1,1,2))</f>
        <v>46389</v>
      </c>
      <c r="M107" s="54"/>
      <c r="N107" s="54"/>
      <c r="O107" s="54"/>
      <c r="P107" s="53">
        <f>IF(K16="","",DATE((YEAR(K16)+1)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 &gt; 31,"04.","03."),IF(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 &lt; 1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,(MOD(19*MOD((YEAR(K16)+1),19)+INT((YEAR(K16)+1)/100)-INT(INT((YEAR(K16)+1)/100)/4)-INT((INT((YEAR(K16)+1)/100)-INT((INT((YEAR(K16)+1)/100)+8)/25)+1)/3)+15,30)+MOD(32+2*MOD(INT((YEAR(K16)+1)/100),4)+2*INT(MOD((YEAR(K16)+1),100)/4)-MOD(19*MOD((YEAR(K16)+1),19)+INT((YEAR(K16)+1)/100)-INT(INT((YEAR(K16)+1)/100)/4)-INT((INT((YEAR(K16)+1)/100)-INT((INT((YEAR(K16)+1)/100)+8)/25)+1)/3)+15,30)-MOD(MOD((YEAR(K16)+1),100),4),7)-7*INT((MOD((YEAR(K16)+1),19)+11*MOD(19*MOD((YEAR(K16)+1),19)+INT((YEAR(K16)+1)/100)-INT(INT((YEAR(K16)+1)/100)/4)-INT((INT((YEAR(K16)+1)/100)-INT((INT((YEAR(K16)+1)/100)+8)/25)+1)/3)+15,30)+22*MOD(32+2*MOD(INT((YEAR(K16)+1)/100),4)+2*INT(MOD((YEAR(K16)+1),100)/4)-MOD(19*MOD((YEAR(K16)+1),19)+INT((YEAR(K16)+1)/100)-INT(INT((YEAR(K16)+1)/100)/4)-INT((INT((YEAR(K16)+1)/100)-INT((INT((YEAR(K16)+1)/100)+8)/25)+1)/3)+15,30)-MOD(MOD((YEAR(K16)+1),100),4),7))/451)+22)-31)))</f>
        <v>46474</v>
      </c>
    </row>
    <row r="108" spans="1:16" ht="13">
      <c r="D108" s="57" t="s">
        <v>79</v>
      </c>
      <c r="E108" s="58">
        <f>IF($P$106="","",$P$106-2)</f>
        <v>46115</v>
      </c>
      <c r="F108" s="58">
        <f>IF($P$107="","",$P$107-2)</f>
        <v>46472</v>
      </c>
    </row>
    <row r="109" spans="1:16" ht="13">
      <c r="D109" s="57" t="s">
        <v>80</v>
      </c>
      <c r="E109" s="58">
        <f>IF($P$106="","",$P$106+1)</f>
        <v>46118</v>
      </c>
      <c r="F109" s="58">
        <f>IF($P$107="","",$P$107+1)</f>
        <v>46475</v>
      </c>
    </row>
    <row r="110" spans="1:16" ht="13">
      <c r="D110" s="57" t="s">
        <v>81</v>
      </c>
      <c r="E110" s="58">
        <f>IF($P$106="","",$P$106+39)</f>
        <v>46156</v>
      </c>
      <c r="F110" s="58">
        <f>IF($P$107="","",$P$107+39)</f>
        <v>46513</v>
      </c>
    </row>
    <row r="111" spans="1:16" ht="13">
      <c r="D111" s="57" t="s">
        <v>82</v>
      </c>
      <c r="E111" s="58">
        <f>IF($P$106="","",$P$106+50)</f>
        <v>46167</v>
      </c>
      <c r="F111" s="58">
        <f>IF($P$107="","",$P$107+50)</f>
        <v>46524</v>
      </c>
    </row>
    <row r="112" spans="1:16" ht="13">
      <c r="D112" s="57" t="s">
        <v>83</v>
      </c>
      <c r="E112" s="58">
        <f>IF($K$16="","",DATE(YEAR($K$16),5,1))</f>
        <v>46143</v>
      </c>
      <c r="F112" s="58">
        <f>IF($K$16="","",DATE(YEAR($K$16)+1,5,1))</f>
        <v>46508</v>
      </c>
    </row>
    <row r="113" spans="4:6" ht="13">
      <c r="D113" s="57" t="s">
        <v>84</v>
      </c>
      <c r="E113" s="58">
        <f>IF($K$16="","",DATE(YEAR($K$16),8,1))</f>
        <v>46235</v>
      </c>
      <c r="F113" s="58">
        <f>IF($K$16="","",DATE(YEAR($K$16)+1,8,1))</f>
        <v>46600</v>
      </c>
    </row>
    <row r="114" spans="4:6" ht="13">
      <c r="D114" s="57" t="s">
        <v>85</v>
      </c>
      <c r="E114" s="58">
        <f>IF($K$16="","",DATE(YEAR($K$16),12,25))</f>
        <v>46381</v>
      </c>
      <c r="F114" s="58">
        <f>IF($K$16="","",DATE(YEAR($K$16)+1,12,25))</f>
        <v>46746</v>
      </c>
    </row>
    <row r="115" spans="4:6" ht="13">
      <c r="D115" s="57" t="s">
        <v>86</v>
      </c>
      <c r="E115" s="58">
        <f>IF($K$16="","",DATE(YEAR($K$16),12,26))</f>
        <v>46382</v>
      </c>
      <c r="F115" s="58">
        <f>IF($K$16="","",DATE(YEAR($K$16)+1,12,26))</f>
        <v>46747</v>
      </c>
    </row>
    <row r="116" spans="4:6" ht="13">
      <c r="D116" s="57" t="s">
        <v>87</v>
      </c>
      <c r="E116" s="58">
        <f>IF($K$16="","",DATE(YEAR($K$16),12,31))</f>
        <v>46387</v>
      </c>
      <c r="F116" s="58">
        <f>IF($K$16="","",DATE(YEAR($K$16)+1,12,31))</f>
        <v>46752</v>
      </c>
    </row>
  </sheetData>
  <sheetProtection sheet="1" selectLockedCells="1"/>
  <mergeCells count="98">
    <mergeCell ref="D98:E98"/>
    <mergeCell ref="D100:P101"/>
    <mergeCell ref="D57:E57"/>
    <mergeCell ref="D58:E58"/>
    <mergeCell ref="D55:E55"/>
    <mergeCell ref="D56:E56"/>
    <mergeCell ref="D92:E92"/>
    <mergeCell ref="D93:E93"/>
    <mergeCell ref="D94:E94"/>
    <mergeCell ref="D95:E95"/>
    <mergeCell ref="D96:E96"/>
    <mergeCell ref="D97:E97"/>
    <mergeCell ref="D83:E83"/>
    <mergeCell ref="D84:E84"/>
    <mergeCell ref="D85:E85"/>
    <mergeCell ref="D74:E74"/>
    <mergeCell ref="B86:B94"/>
    <mergeCell ref="D86:E86"/>
    <mergeCell ref="D87:E87"/>
    <mergeCell ref="D88:E88"/>
    <mergeCell ref="D89:E89"/>
    <mergeCell ref="D90:E90"/>
    <mergeCell ref="D91:E91"/>
    <mergeCell ref="D75:E75"/>
    <mergeCell ref="D76:E76"/>
    <mergeCell ref="D77:E77"/>
    <mergeCell ref="D78:E78"/>
    <mergeCell ref="B79:B82"/>
    <mergeCell ref="D79:E79"/>
    <mergeCell ref="D80:E80"/>
    <mergeCell ref="D81:E81"/>
    <mergeCell ref="D82:E82"/>
    <mergeCell ref="D67:E67"/>
    <mergeCell ref="B68:B73"/>
    <mergeCell ref="D68:E68"/>
    <mergeCell ref="D69:E69"/>
    <mergeCell ref="D70:E70"/>
    <mergeCell ref="D71:E71"/>
    <mergeCell ref="D72:E72"/>
    <mergeCell ref="D73:E73"/>
    <mergeCell ref="D61:E61"/>
    <mergeCell ref="B62:B66"/>
    <mergeCell ref="D62:E62"/>
    <mergeCell ref="D63:E63"/>
    <mergeCell ref="D64:E64"/>
    <mergeCell ref="D65:E65"/>
    <mergeCell ref="D66:E66"/>
    <mergeCell ref="D60:E60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9:E59"/>
    <mergeCell ref="D44:E44"/>
    <mergeCell ref="D33:E33"/>
    <mergeCell ref="D34:E34"/>
    <mergeCell ref="D35:E35"/>
    <mergeCell ref="D36:E36"/>
    <mergeCell ref="D37:E37"/>
    <mergeCell ref="D38:E38"/>
    <mergeCell ref="D39:E39"/>
    <mergeCell ref="D40:F40"/>
    <mergeCell ref="D41:E41"/>
    <mergeCell ref="D42:E42"/>
    <mergeCell ref="D43:E43"/>
    <mergeCell ref="D27:E27"/>
    <mergeCell ref="B28:B36"/>
    <mergeCell ref="D28:E28"/>
    <mergeCell ref="D29:E29"/>
    <mergeCell ref="D30:E30"/>
    <mergeCell ref="D31:E31"/>
    <mergeCell ref="D32:E32"/>
    <mergeCell ref="G14:H14"/>
    <mergeCell ref="B16:B26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E7:N7"/>
    <mergeCell ref="E8:N8"/>
    <mergeCell ref="E9:N9"/>
    <mergeCell ref="D11:P11"/>
    <mergeCell ref="G13:H13"/>
    <mergeCell ref="J13:K13"/>
    <mergeCell ref="M13:N13"/>
  </mergeCells>
  <conditionalFormatting sqref="F13:G13">
    <cfRule type="cellIs" dxfId="22" priority="11" operator="equal">
      <formula>7</formula>
    </cfRule>
    <cfRule type="cellIs" dxfId="21" priority="12" operator="equal">
      <formula>1</formula>
    </cfRule>
  </conditionalFormatting>
  <conditionalFormatting sqref="H52">
    <cfRule type="expression" dxfId="20" priority="15">
      <formula>H52&lt;10</formula>
    </cfRule>
  </conditionalFormatting>
  <conditionalFormatting sqref="H56">
    <cfRule type="expression" dxfId="19" priority="1">
      <formula>H56&lt;10</formula>
    </cfRule>
  </conditionalFormatting>
  <conditionalFormatting sqref="J13">
    <cfRule type="cellIs" dxfId="18" priority="104" operator="equal">
      <formula>7</formula>
    </cfRule>
    <cfRule type="cellIs" dxfId="17" priority="105" operator="equal">
      <formula>1</formula>
    </cfRule>
  </conditionalFormatting>
  <conditionalFormatting sqref="J15:J37">
    <cfRule type="cellIs" dxfId="16" priority="6" operator="equal">
      <formula>7</formula>
    </cfRule>
    <cfRule type="cellIs" dxfId="15" priority="7" operator="equal">
      <formula>1</formula>
    </cfRule>
  </conditionalFormatting>
  <conditionalFormatting sqref="J39">
    <cfRule type="cellIs" dxfId="14" priority="107" operator="equal">
      <formula>1</formula>
    </cfRule>
    <cfRule type="cellIs" dxfId="13" priority="106" operator="equal">
      <formula>7</formula>
    </cfRule>
  </conditionalFormatting>
  <conditionalFormatting sqref="J41:J53">
    <cfRule type="cellIs" dxfId="12" priority="22" operator="equal">
      <formula>7</formula>
    </cfRule>
    <cfRule type="cellIs" dxfId="11" priority="23" operator="equal">
      <formula>1</formula>
    </cfRule>
  </conditionalFormatting>
  <conditionalFormatting sqref="J59:J74">
    <cfRule type="cellIs" dxfId="10" priority="67" operator="equal">
      <formula>1</formula>
    </cfRule>
    <cfRule type="cellIs" dxfId="9" priority="66" operator="equal">
      <formula>7</formula>
    </cfRule>
  </conditionalFormatting>
  <conditionalFormatting sqref="J76:J99">
    <cfRule type="cellIs" dxfId="8" priority="18" operator="equal">
      <formula>7</formula>
    </cfRule>
    <cfRule type="cellIs" dxfId="7" priority="19" operator="equal">
      <formula>1</formula>
    </cfRule>
  </conditionalFormatting>
  <conditionalFormatting sqref="M13">
    <cfRule type="cellIs" dxfId="6" priority="102" operator="equal">
      <formula>7</formula>
    </cfRule>
    <cfRule type="cellIs" dxfId="5" priority="103" operator="equal">
      <formula>1</formula>
    </cfRule>
  </conditionalFormatting>
  <conditionalFormatting sqref="M15:M99 J55:J57">
    <cfRule type="cellIs" dxfId="4" priority="2" operator="equal">
      <formula>7</formula>
    </cfRule>
    <cfRule type="cellIs" dxfId="3" priority="3" operator="equal">
      <formula>1</formula>
    </cfRule>
  </conditionalFormatting>
  <conditionalFormatting sqref="P13">
    <cfRule type="cellIs" dxfId="2" priority="13" operator="equal">
      <formula>7</formula>
    </cfRule>
    <cfRule type="cellIs" dxfId="1" priority="14" operator="equal">
      <formula>1</formula>
    </cfRule>
  </conditionalFormatting>
  <conditionalFormatting sqref="P88">
    <cfRule type="expression" dxfId="0" priority="10">
      <formula>WORKDAY($N86,1,Feiertage)&lt;$N75</formula>
    </cfRule>
  </conditionalFormatting>
  <dataValidations count="4">
    <dataValidation type="list" allowBlank="1" showInputMessage="1" showErrorMessage="1" sqref="G40" xr:uid="{8B52E61D-B27A-4E3F-B806-CFC23F065E5B}">
      <formula1>"40 KT,50 KT"</formula1>
    </dataValidation>
    <dataValidation type="list" allowBlank="1" showInputMessage="1" showErrorMessage="1" sqref="G71" xr:uid="{741A265A-FB98-402F-8B62-9A120C0209A2}">
      <formula1>"-,3"</formula1>
    </dataValidation>
    <dataValidation type="list" allowBlank="1" showInputMessage="1" showErrorMessage="1" sqref="G58" xr:uid="{28F842BE-F5B7-44E6-B957-72ADEBF66EA4}">
      <formula1>"0 KT,'-10 KT,'-20 KT"</formula1>
    </dataValidation>
    <dataValidation type="whole" operator="lessThanOrEqual" allowBlank="1" showInputMessage="1" showErrorMessage="1" errorTitle="Vorbefasste" error="Es ist eine negative Zahl (=Anzahl weniger Tage für die Offerte) einzugeben." sqref="H58" xr:uid="{203B3AA8-6D1B-4A0A-8534-B486A9E1C99D}">
      <formula1>0</formula1>
    </dataValidation>
  </dataValidations>
  <pageMargins left="0.59055118110236227" right="0.39370078740157483" top="0.39370078740157483" bottom="0.59055118110236227" header="0.51181102362204722" footer="0.31496062992125984"/>
  <pageSetup paperSize="9" scale="79" orientation="portrait" r:id="rId1"/>
  <headerFooter>
    <oddFooter>&amp;L&amp;8 &amp;F [&amp;A]&amp;R&amp;8Druck: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Einladung</vt:lpstr>
      <vt:lpstr>Offen BöB ohne RM</vt:lpstr>
      <vt:lpstr>Offen BöB mit RM</vt:lpstr>
      <vt:lpstr>Offen BöB mit RM_mit Vorbefasst</vt:lpstr>
      <vt:lpstr>Einladung!Druckbereich</vt:lpstr>
      <vt:lpstr>'Offen BöB mit RM'!Druckbereich</vt:lpstr>
      <vt:lpstr>'Offen BöB mit RM_mit Vorbefasst'!Druckbereich</vt:lpstr>
      <vt:lpstr>'Offen BöB ohne RM'!Druckbereich</vt:lpstr>
      <vt:lpstr>Einladung!Feiertage</vt:lpstr>
      <vt:lpstr>'Offen BöB mit RM_mit Vorbefasst'!Feiertage</vt:lpstr>
      <vt:lpstr>'Offen BöB ohne RM'!Feiertage</vt:lpstr>
      <vt:lpstr>Feiertage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Reichlin Daniel ASTRA</dc:creator>
  <cp:lastModifiedBy>Reichlin Daniel ASTRA</cp:lastModifiedBy>
  <cp:lastPrinted>2024-07-19T05:49:14Z</cp:lastPrinted>
  <dcterms:created xsi:type="dcterms:W3CDTF">2019-06-21T13:46:41Z</dcterms:created>
  <dcterms:modified xsi:type="dcterms:W3CDTF">2026-03-11T12:54:04Z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2026-03-11T12:48:56Z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023332b0-ba4b-404e-ad65-1c05de3e6e9f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